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narova.SSRZ-WOJNAROVA\Desktop\"/>
    </mc:Choice>
  </mc:AlternateContent>
  <xr:revisionPtr revIDLastSave="0" documentId="8_{79EBD1AE-6273-4FC1-B98D-61BACC3F5AAE}" xr6:coauthVersionLast="45" xr6:coauthVersionMax="45" xr10:uidLastSave="{00000000-0000-0000-0000-000000000000}"/>
  <bookViews>
    <workbookView xWindow="-108" yWindow="-108" windowWidth="23256" windowHeight="12600" xr2:uid="{969DAEFC-2AE0-4A77-A411-F3E6F831AF51}"/>
  </bookViews>
  <sheets>
    <sheet name="List1" sheetId="1" r:id="rId1"/>
    <sheet name="List2" sheetId="2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" l="1"/>
  <c r="J10" i="2"/>
  <c r="J87" i="2" s="1"/>
  <c r="BK237" i="2"/>
  <c r="BI237" i="2"/>
  <c r="BH237" i="2"/>
  <c r="BG237" i="2"/>
  <c r="BF237" i="2"/>
  <c r="T237" i="2"/>
  <c r="T234" i="2" s="1"/>
  <c r="T233" i="2" s="1"/>
  <c r="R237" i="2"/>
  <c r="P237" i="2"/>
  <c r="J237" i="2"/>
  <c r="BE237" i="2" s="1"/>
  <c r="BK236" i="2"/>
  <c r="BK234" i="2" s="1"/>
  <c r="BI236" i="2"/>
  <c r="BH236" i="2"/>
  <c r="BG236" i="2"/>
  <c r="BF236" i="2"/>
  <c r="T236" i="2"/>
  <c r="R236" i="2"/>
  <c r="P236" i="2"/>
  <c r="J236" i="2"/>
  <c r="BE236" i="2" s="1"/>
  <c r="BK235" i="2"/>
  <c r="BI235" i="2"/>
  <c r="BH235" i="2"/>
  <c r="BG235" i="2"/>
  <c r="BF235" i="2"/>
  <c r="T235" i="2"/>
  <c r="R235" i="2"/>
  <c r="P235" i="2"/>
  <c r="J235" i="2"/>
  <c r="BE235" i="2" s="1"/>
  <c r="BK232" i="2"/>
  <c r="BI232" i="2"/>
  <c r="BH232" i="2"/>
  <c r="BG232" i="2"/>
  <c r="BF232" i="2"/>
  <c r="T232" i="2"/>
  <c r="T229" i="2" s="1"/>
  <c r="R232" i="2"/>
  <c r="P232" i="2"/>
  <c r="J232" i="2"/>
  <c r="BE232" i="2" s="1"/>
  <c r="BK231" i="2"/>
  <c r="BK229" i="2" s="1"/>
  <c r="J229" i="2" s="1"/>
  <c r="J113" i="2" s="1"/>
  <c r="BI231" i="2"/>
  <c r="BH231" i="2"/>
  <c r="BG231" i="2"/>
  <c r="BF231" i="2"/>
  <c r="T231" i="2"/>
  <c r="R231" i="2"/>
  <c r="P231" i="2"/>
  <c r="J231" i="2"/>
  <c r="BE231" i="2" s="1"/>
  <c r="BK230" i="2"/>
  <c r="BI230" i="2"/>
  <c r="BH230" i="2"/>
  <c r="BG230" i="2"/>
  <c r="BF230" i="2"/>
  <c r="T230" i="2"/>
  <c r="R230" i="2"/>
  <c r="R229" i="2" s="1"/>
  <c r="P230" i="2"/>
  <c r="J230" i="2"/>
  <c r="BE230" i="2" s="1"/>
  <c r="BK228" i="2"/>
  <c r="BK227" i="2" s="1"/>
  <c r="J227" i="2" s="1"/>
  <c r="BI228" i="2"/>
  <c r="BH228" i="2"/>
  <c r="BG228" i="2"/>
  <c r="BF228" i="2"/>
  <c r="T228" i="2"/>
  <c r="R228" i="2"/>
  <c r="P228" i="2"/>
  <c r="P227" i="2" s="1"/>
  <c r="J228" i="2"/>
  <c r="BE228" i="2" s="1"/>
  <c r="T227" i="2"/>
  <c r="R227" i="2"/>
  <c r="BK226" i="2"/>
  <c r="BI226" i="2"/>
  <c r="BH226" i="2"/>
  <c r="BG226" i="2"/>
  <c r="BF226" i="2"/>
  <c r="T226" i="2"/>
  <c r="R226" i="2"/>
  <c r="P226" i="2"/>
  <c r="J226" i="2"/>
  <c r="BE226" i="2" s="1"/>
  <c r="BK225" i="2"/>
  <c r="BI225" i="2"/>
  <c r="BH225" i="2"/>
  <c r="BG225" i="2"/>
  <c r="BF225" i="2"/>
  <c r="T225" i="2"/>
  <c r="R225" i="2"/>
  <c r="P225" i="2"/>
  <c r="J225" i="2"/>
  <c r="BE225" i="2" s="1"/>
  <c r="BK224" i="2"/>
  <c r="BI224" i="2"/>
  <c r="BH224" i="2"/>
  <c r="BG224" i="2"/>
  <c r="BF224" i="2"/>
  <c r="T224" i="2"/>
  <c r="R224" i="2"/>
  <c r="P224" i="2"/>
  <c r="J224" i="2"/>
  <c r="BE224" i="2" s="1"/>
  <c r="BK223" i="2"/>
  <c r="BI223" i="2"/>
  <c r="BH223" i="2"/>
  <c r="BG223" i="2"/>
  <c r="BF223" i="2"/>
  <c r="T223" i="2"/>
  <c r="R223" i="2"/>
  <c r="P223" i="2"/>
  <c r="J223" i="2"/>
  <c r="BE223" i="2" s="1"/>
  <c r="BK222" i="2"/>
  <c r="BI222" i="2"/>
  <c r="BH222" i="2"/>
  <c r="BG222" i="2"/>
  <c r="BF222" i="2"/>
  <c r="T222" i="2"/>
  <c r="R222" i="2"/>
  <c r="P222" i="2"/>
  <c r="J222" i="2"/>
  <c r="BE222" i="2" s="1"/>
  <c r="BK221" i="2"/>
  <c r="BI221" i="2"/>
  <c r="BH221" i="2"/>
  <c r="BG221" i="2"/>
  <c r="BF221" i="2"/>
  <c r="T221" i="2"/>
  <c r="R221" i="2"/>
  <c r="P221" i="2"/>
  <c r="J221" i="2"/>
  <c r="BE221" i="2" s="1"/>
  <c r="BK220" i="2"/>
  <c r="BI220" i="2"/>
  <c r="BH220" i="2"/>
  <c r="BG220" i="2"/>
  <c r="BF220" i="2"/>
  <c r="T220" i="2"/>
  <c r="R220" i="2"/>
  <c r="P220" i="2"/>
  <c r="J220" i="2"/>
  <c r="BE220" i="2" s="1"/>
  <c r="BK219" i="2"/>
  <c r="BI219" i="2"/>
  <c r="BH219" i="2"/>
  <c r="BG219" i="2"/>
  <c r="BF219" i="2"/>
  <c r="T219" i="2"/>
  <c r="R219" i="2"/>
  <c r="P219" i="2"/>
  <c r="J219" i="2"/>
  <c r="BE219" i="2" s="1"/>
  <c r="BK218" i="2"/>
  <c r="BI218" i="2"/>
  <c r="BH218" i="2"/>
  <c r="BG218" i="2"/>
  <c r="BF218" i="2"/>
  <c r="T218" i="2"/>
  <c r="R218" i="2"/>
  <c r="P218" i="2"/>
  <c r="J218" i="2"/>
  <c r="BE218" i="2" s="1"/>
  <c r="BK217" i="2"/>
  <c r="BI217" i="2"/>
  <c r="BH217" i="2"/>
  <c r="BG217" i="2"/>
  <c r="BF217" i="2"/>
  <c r="T217" i="2"/>
  <c r="T216" i="2" s="1"/>
  <c r="R217" i="2"/>
  <c r="P217" i="2"/>
  <c r="J217" i="2"/>
  <c r="BE217" i="2" s="1"/>
  <c r="BK216" i="2"/>
  <c r="J216" i="2" s="1"/>
  <c r="J111" i="2" s="1"/>
  <c r="BK215" i="2"/>
  <c r="BK214" i="2" s="1"/>
  <c r="J214" i="2" s="1"/>
  <c r="J110" i="2" s="1"/>
  <c r="BI215" i="2"/>
  <c r="BH215" i="2"/>
  <c r="BG215" i="2"/>
  <c r="BF215" i="2"/>
  <c r="T215" i="2"/>
  <c r="R215" i="2"/>
  <c r="P215" i="2"/>
  <c r="P214" i="2" s="1"/>
  <c r="J215" i="2"/>
  <c r="BE215" i="2" s="1"/>
  <c r="T214" i="2"/>
  <c r="R214" i="2"/>
  <c r="BK213" i="2"/>
  <c r="BI213" i="2"/>
  <c r="BH213" i="2"/>
  <c r="BG213" i="2"/>
  <c r="BF213" i="2"/>
  <c r="T213" i="2"/>
  <c r="R213" i="2"/>
  <c r="P213" i="2"/>
  <c r="J213" i="2"/>
  <c r="BE213" i="2" s="1"/>
  <c r="BK212" i="2"/>
  <c r="BI212" i="2"/>
  <c r="BH212" i="2"/>
  <c r="BG212" i="2"/>
  <c r="BF212" i="2"/>
  <c r="T212" i="2"/>
  <c r="R212" i="2"/>
  <c r="P212" i="2"/>
  <c r="J212" i="2"/>
  <c r="BE212" i="2" s="1"/>
  <c r="BK211" i="2"/>
  <c r="BI211" i="2"/>
  <c r="BH211" i="2"/>
  <c r="BG211" i="2"/>
  <c r="BF211" i="2"/>
  <c r="T211" i="2"/>
  <c r="R211" i="2"/>
  <c r="P211" i="2"/>
  <c r="J211" i="2"/>
  <c r="BE211" i="2" s="1"/>
  <c r="BK210" i="2"/>
  <c r="BI210" i="2"/>
  <c r="BH210" i="2"/>
  <c r="BG210" i="2"/>
  <c r="BF210" i="2"/>
  <c r="T210" i="2"/>
  <c r="R210" i="2"/>
  <c r="P210" i="2"/>
  <c r="J210" i="2"/>
  <c r="BE210" i="2" s="1"/>
  <c r="BK209" i="2"/>
  <c r="BI209" i="2"/>
  <c r="BH209" i="2"/>
  <c r="BG209" i="2"/>
  <c r="BF209" i="2"/>
  <c r="T209" i="2"/>
  <c r="R209" i="2"/>
  <c r="P209" i="2"/>
  <c r="J209" i="2"/>
  <c r="BE209" i="2" s="1"/>
  <c r="BK208" i="2"/>
  <c r="BI208" i="2"/>
  <c r="BH208" i="2"/>
  <c r="BG208" i="2"/>
  <c r="BF208" i="2"/>
  <c r="T208" i="2"/>
  <c r="R208" i="2"/>
  <c r="P208" i="2"/>
  <c r="J208" i="2"/>
  <c r="BE208" i="2" s="1"/>
  <c r="BK207" i="2"/>
  <c r="BI207" i="2"/>
  <c r="BH207" i="2"/>
  <c r="BG207" i="2"/>
  <c r="BF207" i="2"/>
  <c r="T207" i="2"/>
  <c r="R207" i="2"/>
  <c r="P207" i="2"/>
  <c r="J207" i="2"/>
  <c r="BE207" i="2" s="1"/>
  <c r="BK206" i="2"/>
  <c r="BI206" i="2"/>
  <c r="BH206" i="2"/>
  <c r="BG206" i="2"/>
  <c r="BF206" i="2"/>
  <c r="T206" i="2"/>
  <c r="R206" i="2"/>
  <c r="P206" i="2"/>
  <c r="J206" i="2"/>
  <c r="BE206" i="2" s="1"/>
  <c r="BK205" i="2"/>
  <c r="BI205" i="2"/>
  <c r="BH205" i="2"/>
  <c r="BG205" i="2"/>
  <c r="BF205" i="2"/>
  <c r="T205" i="2"/>
  <c r="R205" i="2"/>
  <c r="P205" i="2"/>
  <c r="J205" i="2"/>
  <c r="BE205" i="2" s="1"/>
  <c r="BK204" i="2"/>
  <c r="BI204" i="2"/>
  <c r="BH204" i="2"/>
  <c r="BG204" i="2"/>
  <c r="BF204" i="2"/>
  <c r="T204" i="2"/>
  <c r="R204" i="2"/>
  <c r="P204" i="2"/>
  <c r="J204" i="2"/>
  <c r="BE204" i="2" s="1"/>
  <c r="BK203" i="2"/>
  <c r="BI203" i="2"/>
  <c r="BH203" i="2"/>
  <c r="BG203" i="2"/>
  <c r="BF203" i="2"/>
  <c r="T203" i="2"/>
  <c r="R203" i="2"/>
  <c r="P203" i="2"/>
  <c r="J203" i="2"/>
  <c r="BE203" i="2" s="1"/>
  <c r="BK202" i="2"/>
  <c r="BI202" i="2"/>
  <c r="BH202" i="2"/>
  <c r="BG202" i="2"/>
  <c r="BF202" i="2"/>
  <c r="T202" i="2"/>
  <c r="T201" i="2" s="1"/>
  <c r="R202" i="2"/>
  <c r="P202" i="2"/>
  <c r="J202" i="2"/>
  <c r="BE202" i="2" s="1"/>
  <c r="BK201" i="2"/>
  <c r="J201" i="2" s="1"/>
  <c r="J109" i="2" s="1"/>
  <c r="BK200" i="2"/>
  <c r="BK199" i="2" s="1"/>
  <c r="J199" i="2" s="1"/>
  <c r="J108" i="2" s="1"/>
  <c r="BI200" i="2"/>
  <c r="BH200" i="2"/>
  <c r="BG200" i="2"/>
  <c r="BF200" i="2"/>
  <c r="T200" i="2"/>
  <c r="R200" i="2"/>
  <c r="P200" i="2"/>
  <c r="P199" i="2" s="1"/>
  <c r="J200" i="2"/>
  <c r="BE200" i="2" s="1"/>
  <c r="T199" i="2"/>
  <c r="R199" i="2"/>
  <c r="BK198" i="2"/>
  <c r="BI198" i="2"/>
  <c r="BH198" i="2"/>
  <c r="BG198" i="2"/>
  <c r="BF198" i="2"/>
  <c r="T198" i="2"/>
  <c r="R198" i="2"/>
  <c r="P198" i="2"/>
  <c r="J198" i="2"/>
  <c r="BE198" i="2" s="1"/>
  <c r="BK197" i="2"/>
  <c r="BI197" i="2"/>
  <c r="BH197" i="2"/>
  <c r="BG197" i="2"/>
  <c r="BF197" i="2"/>
  <c r="T197" i="2"/>
  <c r="R197" i="2"/>
  <c r="P197" i="2"/>
  <c r="J197" i="2"/>
  <c r="BE197" i="2" s="1"/>
  <c r="BK196" i="2"/>
  <c r="BI196" i="2"/>
  <c r="BH196" i="2"/>
  <c r="BG196" i="2"/>
  <c r="BF196" i="2"/>
  <c r="T196" i="2"/>
  <c r="R196" i="2"/>
  <c r="P196" i="2"/>
  <c r="J196" i="2"/>
  <c r="BE196" i="2" s="1"/>
  <c r="BK195" i="2"/>
  <c r="BI195" i="2"/>
  <c r="BH195" i="2"/>
  <c r="BG195" i="2"/>
  <c r="BF195" i="2"/>
  <c r="T195" i="2"/>
  <c r="T194" i="2" s="1"/>
  <c r="R195" i="2"/>
  <c r="P195" i="2"/>
  <c r="J195" i="2"/>
  <c r="BE195" i="2" s="1"/>
  <c r="BK194" i="2"/>
  <c r="J194" i="2" s="1"/>
  <c r="J107" i="2" s="1"/>
  <c r="BK193" i="2"/>
  <c r="BI193" i="2"/>
  <c r="BH193" i="2"/>
  <c r="BG193" i="2"/>
  <c r="BF193" i="2"/>
  <c r="T193" i="2"/>
  <c r="R193" i="2"/>
  <c r="P193" i="2"/>
  <c r="J193" i="2"/>
  <c r="BE193" i="2" s="1"/>
  <c r="BK192" i="2"/>
  <c r="BI192" i="2"/>
  <c r="BH192" i="2"/>
  <c r="BG192" i="2"/>
  <c r="BF192" i="2"/>
  <c r="T192" i="2"/>
  <c r="R192" i="2"/>
  <c r="P192" i="2"/>
  <c r="J192" i="2"/>
  <c r="BE192" i="2" s="1"/>
  <c r="BK191" i="2"/>
  <c r="BI191" i="2"/>
  <c r="BH191" i="2"/>
  <c r="BG191" i="2"/>
  <c r="BF191" i="2"/>
  <c r="T191" i="2"/>
  <c r="R191" i="2"/>
  <c r="P191" i="2"/>
  <c r="J191" i="2"/>
  <c r="BE191" i="2" s="1"/>
  <c r="BK190" i="2"/>
  <c r="BI190" i="2"/>
  <c r="BH190" i="2"/>
  <c r="BG190" i="2"/>
  <c r="BF190" i="2"/>
  <c r="T190" i="2"/>
  <c r="R190" i="2"/>
  <c r="P190" i="2"/>
  <c r="J190" i="2"/>
  <c r="BE190" i="2" s="1"/>
  <c r="BK189" i="2"/>
  <c r="BI189" i="2"/>
  <c r="BH189" i="2"/>
  <c r="BG189" i="2"/>
  <c r="BF189" i="2"/>
  <c r="T189" i="2"/>
  <c r="R189" i="2"/>
  <c r="P189" i="2"/>
  <c r="J189" i="2"/>
  <c r="BE189" i="2" s="1"/>
  <c r="BK188" i="2"/>
  <c r="BI188" i="2"/>
  <c r="BH188" i="2"/>
  <c r="BG188" i="2"/>
  <c r="BF188" i="2"/>
  <c r="T188" i="2"/>
  <c r="R188" i="2"/>
  <c r="P188" i="2"/>
  <c r="J188" i="2"/>
  <c r="BE188" i="2" s="1"/>
  <c r="BK187" i="2"/>
  <c r="BI187" i="2"/>
  <c r="BH187" i="2"/>
  <c r="BG187" i="2"/>
  <c r="BF187" i="2"/>
  <c r="T187" i="2"/>
  <c r="R187" i="2"/>
  <c r="P187" i="2"/>
  <c r="J187" i="2"/>
  <c r="BE187" i="2" s="1"/>
  <c r="BK185" i="2"/>
  <c r="BI185" i="2"/>
  <c r="BH185" i="2"/>
  <c r="BG185" i="2"/>
  <c r="BF185" i="2"/>
  <c r="T185" i="2"/>
  <c r="R185" i="2"/>
  <c r="P185" i="2"/>
  <c r="J185" i="2"/>
  <c r="BE185" i="2" s="1"/>
  <c r="BK184" i="2"/>
  <c r="BI184" i="2"/>
  <c r="BH184" i="2"/>
  <c r="BG184" i="2"/>
  <c r="BF184" i="2"/>
  <c r="T184" i="2"/>
  <c r="R184" i="2"/>
  <c r="P184" i="2"/>
  <c r="J184" i="2"/>
  <c r="BE184" i="2" s="1"/>
  <c r="BK183" i="2"/>
  <c r="BI183" i="2"/>
  <c r="BH183" i="2"/>
  <c r="BG183" i="2"/>
  <c r="BF183" i="2"/>
  <c r="T183" i="2"/>
  <c r="R183" i="2"/>
  <c r="P183" i="2"/>
  <c r="J183" i="2"/>
  <c r="BE183" i="2" s="1"/>
  <c r="BK182" i="2"/>
  <c r="BI182" i="2"/>
  <c r="BH182" i="2"/>
  <c r="BG182" i="2"/>
  <c r="BF182" i="2"/>
  <c r="T182" i="2"/>
  <c r="R182" i="2"/>
  <c r="P182" i="2"/>
  <c r="J182" i="2"/>
  <c r="BE182" i="2" s="1"/>
  <c r="BK181" i="2"/>
  <c r="BI181" i="2"/>
  <c r="BH181" i="2"/>
  <c r="BG181" i="2"/>
  <c r="BF181" i="2"/>
  <c r="T181" i="2"/>
  <c r="R181" i="2"/>
  <c r="P181" i="2"/>
  <c r="J181" i="2"/>
  <c r="BE181" i="2" s="1"/>
  <c r="BK180" i="2"/>
  <c r="BI180" i="2"/>
  <c r="BH180" i="2"/>
  <c r="BG180" i="2"/>
  <c r="BF180" i="2"/>
  <c r="T180" i="2"/>
  <c r="T179" i="2" s="1"/>
  <c r="R180" i="2"/>
  <c r="P180" i="2"/>
  <c r="J180" i="2"/>
  <c r="BE180" i="2" s="1"/>
  <c r="BK179" i="2"/>
  <c r="J179" i="2" s="1"/>
  <c r="J105" i="2" s="1"/>
  <c r="BK178" i="2"/>
  <c r="BI178" i="2"/>
  <c r="BH178" i="2"/>
  <c r="BG178" i="2"/>
  <c r="BF178" i="2"/>
  <c r="T178" i="2"/>
  <c r="R178" i="2"/>
  <c r="P178" i="2"/>
  <c r="J178" i="2"/>
  <c r="BE178" i="2" s="1"/>
  <c r="BK177" i="2"/>
  <c r="BI177" i="2"/>
  <c r="BH177" i="2"/>
  <c r="BG177" i="2"/>
  <c r="BF177" i="2"/>
  <c r="T177" i="2"/>
  <c r="R177" i="2"/>
  <c r="P177" i="2"/>
  <c r="J177" i="2"/>
  <c r="BE177" i="2" s="1"/>
  <c r="BK176" i="2"/>
  <c r="BI176" i="2"/>
  <c r="BH176" i="2"/>
  <c r="BG176" i="2"/>
  <c r="BF176" i="2"/>
  <c r="T176" i="2"/>
  <c r="R176" i="2"/>
  <c r="P176" i="2"/>
  <c r="J176" i="2"/>
  <c r="BE176" i="2" s="1"/>
  <c r="BK175" i="2"/>
  <c r="BI175" i="2"/>
  <c r="BH175" i="2"/>
  <c r="BG175" i="2"/>
  <c r="BF175" i="2"/>
  <c r="T175" i="2"/>
  <c r="R175" i="2"/>
  <c r="P175" i="2"/>
  <c r="J175" i="2"/>
  <c r="BE175" i="2" s="1"/>
  <c r="BK174" i="2"/>
  <c r="BI174" i="2"/>
  <c r="BH174" i="2"/>
  <c r="BG174" i="2"/>
  <c r="BF174" i="2"/>
  <c r="T174" i="2"/>
  <c r="R174" i="2"/>
  <c r="P174" i="2"/>
  <c r="J174" i="2"/>
  <c r="BE174" i="2" s="1"/>
  <c r="BK173" i="2"/>
  <c r="BI173" i="2"/>
  <c r="BH173" i="2"/>
  <c r="BG173" i="2"/>
  <c r="BF173" i="2"/>
  <c r="T173" i="2"/>
  <c r="R173" i="2"/>
  <c r="P173" i="2"/>
  <c r="J173" i="2"/>
  <c r="BE173" i="2" s="1"/>
  <c r="BK172" i="2"/>
  <c r="BI172" i="2"/>
  <c r="BH172" i="2"/>
  <c r="BG172" i="2"/>
  <c r="BF172" i="2"/>
  <c r="T172" i="2"/>
  <c r="R172" i="2"/>
  <c r="P172" i="2"/>
  <c r="J172" i="2"/>
  <c r="BE172" i="2" s="1"/>
  <c r="BK171" i="2"/>
  <c r="BI171" i="2"/>
  <c r="BH171" i="2"/>
  <c r="BG171" i="2"/>
  <c r="BF171" i="2"/>
  <c r="T171" i="2"/>
  <c r="R171" i="2"/>
  <c r="P171" i="2"/>
  <c r="J171" i="2"/>
  <c r="BE171" i="2" s="1"/>
  <c r="BK170" i="2"/>
  <c r="BI170" i="2"/>
  <c r="BH170" i="2"/>
  <c r="BG170" i="2"/>
  <c r="BF170" i="2"/>
  <c r="T170" i="2"/>
  <c r="R170" i="2"/>
  <c r="P170" i="2"/>
  <c r="J170" i="2"/>
  <c r="BE170" i="2" s="1"/>
  <c r="BK169" i="2"/>
  <c r="BI169" i="2"/>
  <c r="BH169" i="2"/>
  <c r="BG169" i="2"/>
  <c r="BF169" i="2"/>
  <c r="T169" i="2"/>
  <c r="R169" i="2"/>
  <c r="P169" i="2"/>
  <c r="J169" i="2"/>
  <c r="BE169" i="2" s="1"/>
  <c r="BK168" i="2"/>
  <c r="BI168" i="2"/>
  <c r="BH168" i="2"/>
  <c r="BG168" i="2"/>
  <c r="BF168" i="2"/>
  <c r="T168" i="2"/>
  <c r="R168" i="2"/>
  <c r="P168" i="2"/>
  <c r="J168" i="2"/>
  <c r="BE168" i="2" s="1"/>
  <c r="BK167" i="2"/>
  <c r="BI167" i="2"/>
  <c r="BH167" i="2"/>
  <c r="BG167" i="2"/>
  <c r="BF167" i="2"/>
  <c r="T167" i="2"/>
  <c r="R167" i="2"/>
  <c r="P167" i="2"/>
  <c r="J167" i="2"/>
  <c r="BE167" i="2" s="1"/>
  <c r="BK166" i="2"/>
  <c r="BI166" i="2"/>
  <c r="BH166" i="2"/>
  <c r="BG166" i="2"/>
  <c r="BF166" i="2"/>
  <c r="T166" i="2"/>
  <c r="R166" i="2"/>
  <c r="P166" i="2"/>
  <c r="J166" i="2"/>
  <c r="BE166" i="2" s="1"/>
  <c r="BK165" i="2"/>
  <c r="BI165" i="2"/>
  <c r="BH165" i="2"/>
  <c r="BG165" i="2"/>
  <c r="BF165" i="2"/>
  <c r="T165" i="2"/>
  <c r="R165" i="2"/>
  <c r="P165" i="2"/>
  <c r="J165" i="2"/>
  <c r="BE165" i="2" s="1"/>
  <c r="BK163" i="2"/>
  <c r="BI163" i="2"/>
  <c r="BH163" i="2"/>
  <c r="BG163" i="2"/>
  <c r="BF163" i="2"/>
  <c r="T163" i="2"/>
  <c r="T161" i="2" s="1"/>
  <c r="R163" i="2"/>
  <c r="P163" i="2"/>
  <c r="P161" i="2" s="1"/>
  <c r="J163" i="2"/>
  <c r="BE163" i="2" s="1"/>
  <c r="BK162" i="2"/>
  <c r="BK161" i="2" s="1"/>
  <c r="J161" i="2" s="1"/>
  <c r="J103" i="2" s="1"/>
  <c r="BI162" i="2"/>
  <c r="BH162" i="2"/>
  <c r="BG162" i="2"/>
  <c r="BF162" i="2"/>
  <c r="T162" i="2"/>
  <c r="R162" i="2"/>
  <c r="P162" i="2"/>
  <c r="J162" i="2"/>
  <c r="BE162" i="2" s="1"/>
  <c r="BK160" i="2"/>
  <c r="BK159" i="2" s="1"/>
  <c r="BI160" i="2"/>
  <c r="BH160" i="2"/>
  <c r="BG160" i="2"/>
  <c r="BF160" i="2"/>
  <c r="T160" i="2"/>
  <c r="T159" i="2" s="1"/>
  <c r="R160" i="2"/>
  <c r="R159" i="2" s="1"/>
  <c r="P160" i="2"/>
  <c r="J160" i="2"/>
  <c r="BE160" i="2" s="1"/>
  <c r="P159" i="2"/>
  <c r="BK157" i="2"/>
  <c r="BI157" i="2"/>
  <c r="BH157" i="2"/>
  <c r="BG157" i="2"/>
  <c r="BF157" i="2"/>
  <c r="T157" i="2"/>
  <c r="T156" i="2" s="1"/>
  <c r="R157" i="2"/>
  <c r="P157" i="2"/>
  <c r="J157" i="2"/>
  <c r="BE157" i="2" s="1"/>
  <c r="BK156" i="2"/>
  <c r="J156" i="2" s="1"/>
  <c r="J100" i="2" s="1"/>
  <c r="R156" i="2"/>
  <c r="P156" i="2"/>
  <c r="BK155" i="2"/>
  <c r="BI155" i="2"/>
  <c r="BH155" i="2"/>
  <c r="BG155" i="2"/>
  <c r="BF155" i="2"/>
  <c r="T155" i="2"/>
  <c r="R155" i="2"/>
  <c r="P155" i="2"/>
  <c r="J155" i="2"/>
  <c r="BE155" i="2" s="1"/>
  <c r="BK154" i="2"/>
  <c r="BI154" i="2"/>
  <c r="BH154" i="2"/>
  <c r="BG154" i="2"/>
  <c r="BF154" i="2"/>
  <c r="T154" i="2"/>
  <c r="R154" i="2"/>
  <c r="R151" i="2" s="1"/>
  <c r="P154" i="2"/>
  <c r="J154" i="2"/>
  <c r="BE154" i="2" s="1"/>
  <c r="BK153" i="2"/>
  <c r="BI153" i="2"/>
  <c r="BH153" i="2"/>
  <c r="BG153" i="2"/>
  <c r="BF153" i="2"/>
  <c r="T153" i="2"/>
  <c r="T151" i="2" s="1"/>
  <c r="R153" i="2"/>
  <c r="P153" i="2"/>
  <c r="P151" i="2" s="1"/>
  <c r="J153" i="2"/>
  <c r="BE153" i="2" s="1"/>
  <c r="BK152" i="2"/>
  <c r="BK151" i="2" s="1"/>
  <c r="J151" i="2" s="1"/>
  <c r="J99" i="2" s="1"/>
  <c r="BI152" i="2"/>
  <c r="BH152" i="2"/>
  <c r="BG152" i="2"/>
  <c r="BF152" i="2"/>
  <c r="T152" i="2"/>
  <c r="R152" i="2"/>
  <c r="P152" i="2"/>
  <c r="J152" i="2"/>
  <c r="BE152" i="2" s="1"/>
  <c r="BK150" i="2"/>
  <c r="BI150" i="2"/>
  <c r="BH150" i="2"/>
  <c r="BG150" i="2"/>
  <c r="BF150" i="2"/>
  <c r="T150" i="2"/>
  <c r="R150" i="2"/>
  <c r="P150" i="2"/>
  <c r="J150" i="2"/>
  <c r="BE150" i="2" s="1"/>
  <c r="BK149" i="2"/>
  <c r="BI149" i="2"/>
  <c r="BH149" i="2"/>
  <c r="BG149" i="2"/>
  <c r="BF149" i="2"/>
  <c r="T149" i="2"/>
  <c r="R149" i="2"/>
  <c r="P149" i="2"/>
  <c r="J149" i="2"/>
  <c r="BE149" i="2" s="1"/>
  <c r="BK148" i="2"/>
  <c r="BI148" i="2"/>
  <c r="BH148" i="2"/>
  <c r="BG148" i="2"/>
  <c r="BF148" i="2"/>
  <c r="T148" i="2"/>
  <c r="R148" i="2"/>
  <c r="R146" i="2" s="1"/>
  <c r="P148" i="2"/>
  <c r="J148" i="2"/>
  <c r="BE148" i="2" s="1"/>
  <c r="BK147" i="2"/>
  <c r="BI147" i="2"/>
  <c r="BH147" i="2"/>
  <c r="BG147" i="2"/>
  <c r="BF147" i="2"/>
  <c r="T147" i="2"/>
  <c r="T146" i="2" s="1"/>
  <c r="R147" i="2"/>
  <c r="P147" i="2"/>
  <c r="J147" i="2"/>
  <c r="BE147" i="2" s="1"/>
  <c r="BK146" i="2"/>
  <c r="J146" i="2" s="1"/>
  <c r="J98" i="2" s="1"/>
  <c r="BK145" i="2"/>
  <c r="BI145" i="2"/>
  <c r="BH145" i="2"/>
  <c r="BG145" i="2"/>
  <c r="BF145" i="2"/>
  <c r="T145" i="2"/>
  <c r="R145" i="2"/>
  <c r="P145" i="2"/>
  <c r="J145" i="2"/>
  <c r="BE145" i="2" s="1"/>
  <c r="BK144" i="2"/>
  <c r="BI144" i="2"/>
  <c r="BH144" i="2"/>
  <c r="BG144" i="2"/>
  <c r="BF144" i="2"/>
  <c r="T144" i="2"/>
  <c r="R144" i="2"/>
  <c r="P144" i="2"/>
  <c r="J144" i="2"/>
  <c r="BE144" i="2" s="1"/>
  <c r="BK143" i="2"/>
  <c r="BI143" i="2"/>
  <c r="BH143" i="2"/>
  <c r="BG143" i="2"/>
  <c r="BF143" i="2"/>
  <c r="T143" i="2"/>
  <c r="R143" i="2"/>
  <c r="P143" i="2"/>
  <c r="J143" i="2"/>
  <c r="BE143" i="2" s="1"/>
  <c r="BK142" i="2"/>
  <c r="BI142" i="2"/>
  <c r="BH142" i="2"/>
  <c r="BG142" i="2"/>
  <c r="BF142" i="2"/>
  <c r="T142" i="2"/>
  <c r="R142" i="2"/>
  <c r="P142" i="2"/>
  <c r="P138" i="2" s="1"/>
  <c r="J142" i="2"/>
  <c r="BE142" i="2" s="1"/>
  <c r="BK141" i="2"/>
  <c r="BI141" i="2"/>
  <c r="BH141" i="2"/>
  <c r="BG141" i="2"/>
  <c r="BF141" i="2"/>
  <c r="T141" i="2"/>
  <c r="R141" i="2"/>
  <c r="P141" i="2"/>
  <c r="J141" i="2"/>
  <c r="BE141" i="2" s="1"/>
  <c r="BK140" i="2"/>
  <c r="BI140" i="2"/>
  <c r="BH140" i="2"/>
  <c r="BG140" i="2"/>
  <c r="BF140" i="2"/>
  <c r="T140" i="2"/>
  <c r="T138" i="2" s="1"/>
  <c r="R140" i="2"/>
  <c r="P140" i="2"/>
  <c r="J140" i="2"/>
  <c r="BE140" i="2" s="1"/>
  <c r="BK139" i="2"/>
  <c r="BK138" i="2" s="1"/>
  <c r="J138" i="2" s="1"/>
  <c r="J97" i="2" s="1"/>
  <c r="BI139" i="2"/>
  <c r="BH139" i="2"/>
  <c r="BG139" i="2"/>
  <c r="BF139" i="2"/>
  <c r="T139" i="2"/>
  <c r="R139" i="2"/>
  <c r="R138" i="2" s="1"/>
  <c r="P139" i="2"/>
  <c r="J139" i="2"/>
  <c r="BE139" i="2" s="1"/>
  <c r="BK137" i="2"/>
  <c r="BI137" i="2"/>
  <c r="BH137" i="2"/>
  <c r="BG137" i="2"/>
  <c r="BF137" i="2"/>
  <c r="T137" i="2"/>
  <c r="R137" i="2"/>
  <c r="P137" i="2"/>
  <c r="J137" i="2"/>
  <c r="BE137" i="2" s="1"/>
  <c r="BK136" i="2"/>
  <c r="BK135" i="2" s="1"/>
  <c r="BI136" i="2"/>
  <c r="F35" i="2" s="1"/>
  <c r="BH136" i="2"/>
  <c r="BG136" i="2"/>
  <c r="BF136" i="2"/>
  <c r="J32" i="2" s="1"/>
  <c r="J130" i="2" s="1"/>
  <c r="F90" i="2" s="1"/>
  <c r="F89" i="2" s="1"/>
  <c r="T136" i="2"/>
  <c r="R136" i="2"/>
  <c r="P136" i="2"/>
  <c r="J136" i="2"/>
  <c r="BE136" i="2" s="1"/>
  <c r="J31" i="2" s="1"/>
  <c r="R135" i="2"/>
  <c r="F130" i="2"/>
  <c r="J129" i="2"/>
  <c r="F127" i="2"/>
  <c r="E125" i="2"/>
  <c r="J112" i="2"/>
  <c r="J89" i="2"/>
  <c r="F87" i="2"/>
  <c r="E85" i="2"/>
  <c r="J35" i="2"/>
  <c r="J34" i="2"/>
  <c r="J33" i="2"/>
  <c r="AT95" i="1"/>
  <c r="AN95" i="1" s="1"/>
  <c r="BD94" i="1"/>
  <c r="W33" i="1" s="1"/>
  <c r="BC94" i="1"/>
  <c r="W32" i="1" s="1"/>
  <c r="BA94" i="1"/>
  <c r="AZ94" i="1"/>
  <c r="AV94" i="1" s="1"/>
  <c r="AW94" i="1"/>
  <c r="AK30" i="1" s="1"/>
  <c r="AU94" i="1"/>
  <c r="AS94" i="1"/>
  <c r="AG94" i="1"/>
  <c r="AM90" i="1"/>
  <c r="L90" i="1"/>
  <c r="AM89" i="1"/>
  <c r="L89" i="1"/>
  <c r="AM87" i="1"/>
  <c r="L87" i="1"/>
  <c r="L85" i="1"/>
  <c r="L84" i="1"/>
  <c r="W30" i="1"/>
  <c r="AT94" i="1" l="1"/>
  <c r="AK29" i="1"/>
  <c r="J135" i="2"/>
  <c r="J96" i="2" s="1"/>
  <c r="BK134" i="2"/>
  <c r="J134" i="2" s="1"/>
  <c r="J95" i="2" s="1"/>
  <c r="BK164" i="2"/>
  <c r="J164" i="2" s="1"/>
  <c r="J104" i="2" s="1"/>
  <c r="W29" i="1"/>
  <c r="AY94" i="1"/>
  <c r="T135" i="2"/>
  <c r="T134" i="2" s="1"/>
  <c r="R161" i="2"/>
  <c r="P179" i="2"/>
  <c r="BK186" i="2"/>
  <c r="J186" i="2" s="1"/>
  <c r="J106" i="2" s="1"/>
  <c r="T186" i="2"/>
  <c r="R186" i="2"/>
  <c r="P229" i="2"/>
  <c r="P234" i="2"/>
  <c r="P233" i="2" s="1"/>
  <c r="J127" i="2"/>
  <c r="BB94" i="1" s="1"/>
  <c r="W31" i="1" s="1"/>
  <c r="P135" i="2"/>
  <c r="F33" i="2"/>
  <c r="R164" i="2"/>
  <c r="P164" i="2"/>
  <c r="BK158" i="2"/>
  <c r="J159" i="2"/>
  <c r="J102" i="2" s="1"/>
  <c r="J234" i="2"/>
  <c r="J115" i="2" s="1"/>
  <c r="BK233" i="2"/>
  <c r="J233" i="2" s="1"/>
  <c r="J114" i="2" s="1"/>
  <c r="F32" i="2"/>
  <c r="P186" i="2"/>
  <c r="F31" i="2"/>
  <c r="F129" i="2"/>
  <c r="R134" i="2"/>
  <c r="P146" i="2"/>
  <c r="R234" i="2"/>
  <c r="R233" i="2" s="1"/>
  <c r="J90" i="2"/>
  <c r="F34" i="2"/>
  <c r="T164" i="2"/>
  <c r="R179" i="2"/>
  <c r="R158" i="2" s="1"/>
  <c r="R194" i="2"/>
  <c r="P194" i="2"/>
  <c r="R201" i="2"/>
  <c r="P201" i="2"/>
  <c r="R216" i="2"/>
  <c r="P216" i="2"/>
  <c r="AX94" i="1"/>
  <c r="AN94" i="1"/>
  <c r="AK26" i="1"/>
  <c r="AK35" i="1" s="1"/>
  <c r="T158" i="2" l="1"/>
  <c r="T133" i="2" s="1"/>
  <c r="P134" i="2"/>
  <c r="P158" i="2"/>
  <c r="J158" i="2"/>
  <c r="J101" i="2" s="1"/>
  <c r="BK133" i="2"/>
  <c r="J133" i="2" s="1"/>
  <c r="R133" i="2"/>
  <c r="P133" i="2" l="1"/>
  <c r="J94" i="2"/>
  <c r="J28" i="2"/>
  <c r="J37" i="2" s="1"/>
</calcChain>
</file>

<file path=xl/sharedStrings.xml><?xml version="1.0" encoding="utf-8"?>
<sst xmlns="http://schemas.openxmlformats.org/spreadsheetml/2006/main" count="1574" uniqueCount="498">
  <si>
    <t>Export Komplet</t>
  </si>
  <si>
    <t/>
  </si>
  <si>
    <t>2.0</t>
  </si>
  <si>
    <t>ZAMOK</t>
  </si>
  <si>
    <t>False</t>
  </si>
  <si>
    <t>{7590b50b-29c7-4d8a-9cd2-d84f524c9d71}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</si>
  <si>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</si>
  <si>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</si>
  <si>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</si>
  <si>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</si>
  <si>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</si>
  <si>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</si>
  <si>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</si>
  <si>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</si>
  <si>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</si>
  <si>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</si>
  <si>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</si>
  <si>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sociálního zařízení fitness-centra na hale Slávie - muži, ženy</t>
  </si>
  <si>
    <t>KSO:</t>
  </si>
  <si>
    <t>CC-CZ:</t>
  </si>
  <si>
    <t>Místo:</t>
  </si>
  <si>
    <t xml:space="preserve">Havířov </t>
  </si>
  <si>
    <t>Datum: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</si>
  <si>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</si>
  <si>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</si>
  <si>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</si>
  <si>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</si>
  <si>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</si>
  <si>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</si>
  <si>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</si>
  <si>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</si>
  <si>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</si>
  <si>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</si>
  <si>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</si>
  <si>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</si>
  <si>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</si>
  <si>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</si>
  <si>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</si>
  <si>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</si>
  <si>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</si>
  <si>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</si>
  <si>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</si>
  <si>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</si>
  <si>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</si>
  <si>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</si>
  <si>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</si>
  <si>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</si>
  <si>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</si>
  <si>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</si>
  <si>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</si>
  <si>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</si>
  <si>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</si>
  <si>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</si>
  <si>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</si>
  <si>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</si>
  <si>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</si>
  <si>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</si>
  <si>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</si>
  <si>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</si>
  <si>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</si>
  <si>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</si>
  <si>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</si>
  <si>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</si>
  <si>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</si>
  <si>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</si>
  <si>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</si>
  <si>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</si>
  <si>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</si>
  <si>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</si>
  <si>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</si>
  <si>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</si>
  <si>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</si>
  <si>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</si>
  <si>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</si>
  <si>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</si>
  <si>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</si>
  <si>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</si>
  <si>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</si>
  <si>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</si>
  <si>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</si>
  <si>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</si>
  <si>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</si>
  <si>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</si>
  <si>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</si>
  <si>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</si>
  <si>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</si>
  <si>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</si>
  <si>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</si>
  <si>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</si>
  <si>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</si>
  <si>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</si>
  <si>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</si>
  <si>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</si>
  <si>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</si>
  <si>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</si>
  <si>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 Zdravotechnika</t>
  </si>
  <si>
    <t xml:space="preserve">    725 - Zdravotechnika - zařizovací předměty</t>
  </si>
  <si>
    <t xml:space="preserve">    735 -  Ústřední vytápění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</si>
  <si>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</si>
  <si>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</si>
  <si>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</si>
  <si>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</si>
  <si>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</si>
  <si>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</si>
  <si>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</si>
  <si>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</si>
  <si>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 Práce a dodávky M</t>
  </si>
  <si>
    <t xml:space="preserve">    21-M - 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</si>
  <si>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</si>
  <si>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</si>
  <si>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</si>
  <si>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</si>
  <si>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</si>
  <si>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</si>
  <si>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</si>
  <si>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</si>
  <si>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</si>
  <si>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</si>
  <si>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</si>
  <si>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</si>
  <si>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</si>
  <si>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</si>
  <si>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</si>
  <si>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</si>
  <si>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</si>
  <si>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</si>
  <si>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</si>
  <si>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</si>
  <si>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</si>
  <si>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</si>
  <si>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</si>
  <si>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-332583201</t>
  </si>
  <si>
    <t>342272225</t>
  </si>
  <si>
    <t>Příčka z pórobetonových hladkých tvárnic na tenkovrstvou maltu tl 100 mm</t>
  </si>
  <si>
    <t>m2</t>
  </si>
  <si>
    <t>-1886911158</t>
  </si>
  <si>
    <t>6</t>
  </si>
  <si>
    <t>Úpravy povrchů, podlahy a osazování výplní</t>
  </si>
  <si>
    <t>612142001</t>
  </si>
  <si>
    <t>Potažení vnitřních stěn sklovláknitým pletivem vtlačeným do tenkovrstvé hmoty</t>
  </si>
  <si>
    <t>1367542876</t>
  </si>
  <si>
    <t>612341121</t>
  </si>
  <si>
    <t>Sádrová nebo vápenosádrová omítka hladká jednovrstvá vnitřních stěn nanášená ručně</t>
  </si>
  <si>
    <t>-724224329</t>
  </si>
  <si>
    <t>5</t>
  </si>
  <si>
    <t>612341191</t>
  </si>
  <si>
    <t>Příplatek k sádrové omítce vnitřních stěn za každých dalších 5 mm tloušťky ručně</t>
  </si>
  <si>
    <t>-498273343</t>
  </si>
  <si>
    <t>632451234.TBM</t>
  </si>
  <si>
    <t>Potěr cementový samonivelační litý tl do 50 mm</t>
  </si>
  <si>
    <t>1178859272</t>
  </si>
  <si>
    <t>7</t>
  </si>
  <si>
    <t>642942611</t>
  </si>
  <si>
    <t>Osazování zárubní nebo rámů dveřních kovových do 2,5 m2 na montážní pěnu</t>
  </si>
  <si>
    <t>135178812</t>
  </si>
  <si>
    <t>8</t>
  </si>
  <si>
    <t>M</t>
  </si>
  <si>
    <t>55331346</t>
  </si>
  <si>
    <t>zárubeň ocelová pro běžné zdění a pórobeton 100 levá/pravá 600</t>
  </si>
  <si>
    <t>1659574163</t>
  </si>
  <si>
    <t>9</t>
  </si>
  <si>
    <t>55331350</t>
  </si>
  <si>
    <t>zárubeň ocelová pro běžné zdění a pórobeton 100 levá/pravá 800</t>
  </si>
  <si>
    <t>-67294606</t>
  </si>
  <si>
    <t>Ostatní konstrukce a práce, bourání</t>
  </si>
  <si>
    <t>10</t>
  </si>
  <si>
    <t>962031132</t>
  </si>
  <si>
    <t>Bourání příček z cihel pálených na MVC tl do 100 mm</t>
  </si>
  <si>
    <t>1885112660</t>
  </si>
  <si>
    <t>11</t>
  </si>
  <si>
    <t>965045113</t>
  </si>
  <si>
    <t>Bourání potěrů cementových nebo pískocementových tl do 50 mm pl přes 4 m2</t>
  </si>
  <si>
    <t>-460838377</t>
  </si>
  <si>
    <t>12</t>
  </si>
  <si>
    <t>968072455</t>
  </si>
  <si>
    <t>Vybourání kovových dveřních zárubní pl do 2 m2</t>
  </si>
  <si>
    <t>1312859218</t>
  </si>
  <si>
    <t>13</t>
  </si>
  <si>
    <t>978013191</t>
  </si>
  <si>
    <t>Otlučení (osekání) vnitřní vápenné nebo vápenocementové omítky stěn v rozsahu do 100 %</t>
  </si>
  <si>
    <t>-1176000736</t>
  </si>
  <si>
    <t>997</t>
  </si>
  <si>
    <t>Přesun sutě</t>
  </si>
  <si>
    <t>14</t>
  </si>
  <si>
    <t>997013111</t>
  </si>
  <si>
    <t>Vnitrostaveništní doprava suti a vybouraných hmot pro budovy v do 6 m s použitím mechanizace</t>
  </si>
  <si>
    <t>t</t>
  </si>
  <si>
    <t>-1079826176</t>
  </si>
  <si>
    <t>997013501</t>
  </si>
  <si>
    <t>Odvoz suti a vybouraných hmot na skládku nebo meziskládku do 1 km se složením</t>
  </si>
  <si>
    <t>386021414</t>
  </si>
  <si>
    <t>16</t>
  </si>
  <si>
    <t>997013509</t>
  </si>
  <si>
    <t>Příplatek k odvozu suti a vybouraných hmot na skládku ZKD 1 km přes 1 km</t>
  </si>
  <si>
    <t>1585756511</t>
  </si>
  <si>
    <t>17</t>
  </si>
  <si>
    <t>997013631</t>
  </si>
  <si>
    <t>Poplatek za uložení na skládce (skládkovné) stavebního odpadu směsného kód odpadu 17 09 04</t>
  </si>
  <si>
    <t>1641601926</t>
  </si>
  <si>
    <t>998</t>
  </si>
  <si>
    <t>Přesun hmot</t>
  </si>
  <si>
    <t>18</t>
  </si>
  <si>
    <t>998017001</t>
  </si>
  <si>
    <t>Přesun hmot s omezením mechanizace pro budovy v do 6 m</t>
  </si>
  <si>
    <t>2074471709</t>
  </si>
  <si>
    <t>PSV</t>
  </si>
  <si>
    <t>Práce a dodávky PSV</t>
  </si>
  <si>
    <t>721</t>
  </si>
  <si>
    <t>Zdravotechnika - vnitřní kanalizace</t>
  </si>
  <si>
    <t>19</t>
  </si>
  <si>
    <t>721211R01</t>
  </si>
  <si>
    <t xml:space="preserve">Dodávka a montáž sprchové vpusti ( odtokový žlab ) </t>
  </si>
  <si>
    <t>-1510709104</t>
  </si>
  <si>
    <t>722</t>
  </si>
  <si>
    <t xml:space="preserve"> Zdravotechnika</t>
  </si>
  <si>
    <t>20</t>
  </si>
  <si>
    <t>722R01</t>
  </si>
  <si>
    <t xml:space="preserve">Úprava vodoinstalace ( teplá, studená ) </t>
  </si>
  <si>
    <t>kpl</t>
  </si>
  <si>
    <t>1703774608</t>
  </si>
  <si>
    <t>722R02</t>
  </si>
  <si>
    <t xml:space="preserve">Úprava kanalizace dešťové, splaškové </t>
  </si>
  <si>
    <t>1501048854</t>
  </si>
  <si>
    <t>725</t>
  </si>
  <si>
    <t>Zdravotechnika - zařizovací předměty</t>
  </si>
  <si>
    <t>22</t>
  </si>
  <si>
    <t>725110811</t>
  </si>
  <si>
    <t>Demontáž klozetů splachovací s nádrží</t>
  </si>
  <si>
    <t>soubor</t>
  </si>
  <si>
    <t>733163933</t>
  </si>
  <si>
    <t>23</t>
  </si>
  <si>
    <t>725112171</t>
  </si>
  <si>
    <t>Kombi klozet s hlubokým splachováním odpad vodorovný</t>
  </si>
  <si>
    <t>-899988197</t>
  </si>
  <si>
    <t>24</t>
  </si>
  <si>
    <t>725121501</t>
  </si>
  <si>
    <t>Pisoárový záchodek keramický manuál</t>
  </si>
  <si>
    <t>-1757378963</t>
  </si>
  <si>
    <t>25</t>
  </si>
  <si>
    <t>725122813</t>
  </si>
  <si>
    <t>Demontáž pisoárových stání s nádrží a jedním záchodkem</t>
  </si>
  <si>
    <t>-863291739</t>
  </si>
  <si>
    <t>26</t>
  </si>
  <si>
    <t>725210821</t>
  </si>
  <si>
    <t>Demontáž umyvadel bez výtokových armatur</t>
  </si>
  <si>
    <t>2068335743</t>
  </si>
  <si>
    <t>27</t>
  </si>
  <si>
    <t>725211602</t>
  </si>
  <si>
    <t>Umyvadlo keramické bílé šířky 550 mm bez krytu na sifon připevněné na stěnu šrouby</t>
  </si>
  <si>
    <t>-144482321</t>
  </si>
  <si>
    <t>28</t>
  </si>
  <si>
    <t>725310823</t>
  </si>
  <si>
    <t>Demontáž dřez jednoduchý vestavěný v kuchyňských sestavách bez výtokových armatur</t>
  </si>
  <si>
    <t>357807910</t>
  </si>
  <si>
    <t>29</t>
  </si>
  <si>
    <t>725820801</t>
  </si>
  <si>
    <t>Demontáž baterie nástěnné do G 3 / 4</t>
  </si>
  <si>
    <t>1587479050</t>
  </si>
  <si>
    <t>30</t>
  </si>
  <si>
    <t>725822613</t>
  </si>
  <si>
    <t>Baterie umyvadlová stojánková páková s výpustí</t>
  </si>
  <si>
    <t>-743216558</t>
  </si>
  <si>
    <t>31</t>
  </si>
  <si>
    <t>725840850</t>
  </si>
  <si>
    <t>Demontáž baterie sprch diferenciální do G 3/4x1</t>
  </si>
  <si>
    <t>1761079130</t>
  </si>
  <si>
    <t>32</t>
  </si>
  <si>
    <t>725841353</t>
  </si>
  <si>
    <t>Baterie sprchová automatická se směšovací baterií a sprchovou růžicí</t>
  </si>
  <si>
    <t>-151962633</t>
  </si>
  <si>
    <t>33</t>
  </si>
  <si>
    <t>725851325</t>
  </si>
  <si>
    <t>Ventil odpadní umyvadlový bez přepadu G 5/4</t>
  </si>
  <si>
    <t>1615246144</t>
  </si>
  <si>
    <t>34</t>
  </si>
  <si>
    <t>998725201</t>
  </si>
  <si>
    <t>Přesun hmot procentní pro zařizovací předměty v objektech v do 6 m</t>
  </si>
  <si>
    <t>%</t>
  </si>
  <si>
    <t>1035562848</t>
  </si>
  <si>
    <t>35</t>
  </si>
  <si>
    <t>998725292</t>
  </si>
  <si>
    <t>Příplatek k přesunu hmot procentní 725 za zvětšený přesun do 100 m</t>
  </si>
  <si>
    <t>1928520807</t>
  </si>
  <si>
    <t>735</t>
  </si>
  <si>
    <t xml:space="preserve"> Ústřední vytápění</t>
  </si>
  <si>
    <t>36</t>
  </si>
  <si>
    <t>734R02</t>
  </si>
  <si>
    <t>Vypouštění vody z otopných těles vč. napouštění</t>
  </si>
  <si>
    <t>-216928668</t>
  </si>
  <si>
    <t>37</t>
  </si>
  <si>
    <t>735111810</t>
  </si>
  <si>
    <t>Demontáž otopného tělesa litinového článkového</t>
  </si>
  <si>
    <t>-1697949679</t>
  </si>
  <si>
    <t>38</t>
  </si>
  <si>
    <t>735151398</t>
  </si>
  <si>
    <t>Otopné těleso panelové dvoudeskové bez přídavné přestupní plochy výška/délka 700/1100mm výkon 1229 W</t>
  </si>
  <si>
    <t>-474140200</t>
  </si>
  <si>
    <t>39</t>
  </si>
  <si>
    <t>73515R010</t>
  </si>
  <si>
    <t xml:space="preserve">Úprava rozvodů ústředního vytápení </t>
  </si>
  <si>
    <t>-1872230044</t>
  </si>
  <si>
    <t>40</t>
  </si>
  <si>
    <t>998735201</t>
  </si>
  <si>
    <t>Přesun hmot procentní pro otopná tělesa v objektech v do 6 m</t>
  </si>
  <si>
    <t>1638386006</t>
  </si>
  <si>
    <t>41</t>
  </si>
  <si>
    <t>998735293</t>
  </si>
  <si>
    <t>Příplatek k přesunu hmot procentní 735 za zvětšený přesun do 500 m</t>
  </si>
  <si>
    <t>-736415572</t>
  </si>
  <si>
    <t>763</t>
  </si>
  <si>
    <t>Konstrukce suché výstavby</t>
  </si>
  <si>
    <t>42</t>
  </si>
  <si>
    <t>763135102</t>
  </si>
  <si>
    <t>Montáž SDK kazetového podhledu z kazet 600x600 mm na zavěšenou polozapuštěnou nosnou konstrukci</t>
  </si>
  <si>
    <t>-1572836281</t>
  </si>
  <si>
    <t>43</t>
  </si>
  <si>
    <t>59030570</t>
  </si>
  <si>
    <t>podhled kazetový bez děrování viditelný rastr tl 10mm 600x600mm</t>
  </si>
  <si>
    <t>-2056952661</t>
  </si>
  <si>
    <t>44</t>
  </si>
  <si>
    <t>763135812</t>
  </si>
  <si>
    <t>Demontáž podhledu sádrokartonového kazetového na roštu polozapuštěném</t>
  </si>
  <si>
    <t>231851991</t>
  </si>
  <si>
    <t>45</t>
  </si>
  <si>
    <t>763164541</t>
  </si>
  <si>
    <t>SDK obklad kcí tvaru L š do 0,8 m desky 1xH2 12,5</t>
  </si>
  <si>
    <t>m</t>
  </si>
  <si>
    <t>984437456</t>
  </si>
  <si>
    <t>46</t>
  </si>
  <si>
    <t>763164551</t>
  </si>
  <si>
    <t>SDK obklad kcí tvaru L š přes 0,8 m desky 1xA 12,5</t>
  </si>
  <si>
    <t>1417743530</t>
  </si>
  <si>
    <t>47</t>
  </si>
  <si>
    <t>998763401</t>
  </si>
  <si>
    <t>Přesun hmot procentní pro sádrokartonové konstrukce v objektech v do 6 m</t>
  </si>
  <si>
    <t>1202926486</t>
  </si>
  <si>
    <t>48</t>
  </si>
  <si>
    <t>998763491</t>
  </si>
  <si>
    <t>Příplatek k přesunu hmot procentní pro sádrokartonové konstrukce za zvětšený přesun do 100 m</t>
  </si>
  <si>
    <t>-1766042070</t>
  </si>
  <si>
    <t>766</t>
  </si>
  <si>
    <t>Konstrukce truhlářské</t>
  </si>
  <si>
    <t>49</t>
  </si>
  <si>
    <t>766111820</t>
  </si>
  <si>
    <t>Demontáž truhlářských stěn dřevěných plných</t>
  </si>
  <si>
    <t>1581916244</t>
  </si>
  <si>
    <t>50</t>
  </si>
  <si>
    <t>766660001</t>
  </si>
  <si>
    <t>Montáž dveřních křídel otvíravých jednokřídlových š do 0,8 m do ocelové zárubně</t>
  </si>
  <si>
    <t>-1703969140</t>
  </si>
  <si>
    <t>51</t>
  </si>
  <si>
    <t>61162024</t>
  </si>
  <si>
    <t xml:space="preserve">dveře jednokřídlé dřevotřískové plné 600x1970 vč. kování </t>
  </si>
  <si>
    <t>-1590718627</t>
  </si>
  <si>
    <t>52</t>
  </si>
  <si>
    <t>61162026</t>
  </si>
  <si>
    <t xml:space="preserve">dveře jednokřídlé dřevotřískové plné 800x1970 vč. kování </t>
  </si>
  <si>
    <t>145693465</t>
  </si>
  <si>
    <t>767</t>
  </si>
  <si>
    <t>Konstrukce zámečnické</t>
  </si>
  <si>
    <t>53</t>
  </si>
  <si>
    <t>767581802</t>
  </si>
  <si>
    <t>Demontáž podhledu lamel</t>
  </si>
  <si>
    <t>1604920101</t>
  </si>
  <si>
    <t>771</t>
  </si>
  <si>
    <t>Podlahy z dlaždic</t>
  </si>
  <si>
    <t>54</t>
  </si>
  <si>
    <t>771111011</t>
  </si>
  <si>
    <t>Vysátí podkladu před pokládkou dlažby</t>
  </si>
  <si>
    <t>1898137878</t>
  </si>
  <si>
    <t>55</t>
  </si>
  <si>
    <t>771121011</t>
  </si>
  <si>
    <t>Nátěr penetrační na podlahu</t>
  </si>
  <si>
    <t>-502504376</t>
  </si>
  <si>
    <t>56</t>
  </si>
  <si>
    <t>771474113</t>
  </si>
  <si>
    <t>Montáž soklů z dlaždic keramických rovných flexibilní lepidlo v do 120 mm</t>
  </si>
  <si>
    <t>-12732879</t>
  </si>
  <si>
    <t>57</t>
  </si>
  <si>
    <t>LSS.TR335061.1</t>
  </si>
  <si>
    <t xml:space="preserve">keramická dlažba </t>
  </si>
  <si>
    <t>-432774739</t>
  </si>
  <si>
    <t>58</t>
  </si>
  <si>
    <t>771571810</t>
  </si>
  <si>
    <t>Demontáž podlah z dlaždic keramických kladených do malty</t>
  </si>
  <si>
    <t>-1726507599</t>
  </si>
  <si>
    <t>59</t>
  </si>
  <si>
    <t>771574272</t>
  </si>
  <si>
    <t xml:space="preserve">Montáž podlah keramických pro mechanické zatížení protiskluzných lepených flexibilním lepidlem </t>
  </si>
  <si>
    <t>-1526381349</t>
  </si>
  <si>
    <t>60</t>
  </si>
  <si>
    <t>LSS.TR335061</t>
  </si>
  <si>
    <t>-1348140439</t>
  </si>
  <si>
    <t>61</t>
  </si>
  <si>
    <t>771577111</t>
  </si>
  <si>
    <t>Příplatek k montáži podlah keramických lepených flexibilním lepidlem za plochu do 5 m2</t>
  </si>
  <si>
    <t>-1668565077</t>
  </si>
  <si>
    <t>62</t>
  </si>
  <si>
    <t>771577114</t>
  </si>
  <si>
    <t>Příplatek k montáži podlah keramických lepených flexibilním lepidlem za spárování tmelem dvousložkovým</t>
  </si>
  <si>
    <t>-867544068</t>
  </si>
  <si>
    <t>63</t>
  </si>
  <si>
    <t>771591112</t>
  </si>
  <si>
    <t>Izolace pod dlažbu nátěrem nebo stěrkou ve dvou vrstvách</t>
  </si>
  <si>
    <t>1341709852</t>
  </si>
  <si>
    <t>64</t>
  </si>
  <si>
    <t>998771201</t>
  </si>
  <si>
    <t>Přesun hmot procentní pro podlahy z dlaždic v objektech v do 6 m</t>
  </si>
  <si>
    <t>-1078704864</t>
  </si>
  <si>
    <t>65</t>
  </si>
  <si>
    <t>998771292</t>
  </si>
  <si>
    <t>Příplatek k přesunu hmot procentní 771 za zvětšený přesun do 100 m</t>
  </si>
  <si>
    <t>540550422</t>
  </si>
  <si>
    <t>776</t>
  </si>
  <si>
    <t>Podlahy povlakové</t>
  </si>
  <si>
    <t>66</t>
  </si>
  <si>
    <t>776201812</t>
  </si>
  <si>
    <t>Demontáž lepených povlakových podlah s podložkou ručně</t>
  </si>
  <si>
    <t>-1132824096</t>
  </si>
  <si>
    <t>781</t>
  </si>
  <si>
    <t>Dokončovací práce - obklady</t>
  </si>
  <si>
    <t>67</t>
  </si>
  <si>
    <t>781111011</t>
  </si>
  <si>
    <t>Ometení (oprášení) stěny při přípravě podkladu</t>
  </si>
  <si>
    <t>-1039581307</t>
  </si>
  <si>
    <t>68</t>
  </si>
  <si>
    <t>781121011</t>
  </si>
  <si>
    <t>Nátěr penetrační na stěnu</t>
  </si>
  <si>
    <t>556991833</t>
  </si>
  <si>
    <t>69</t>
  </si>
  <si>
    <t>781131112</t>
  </si>
  <si>
    <t>Izolace pod obklad nátěrem nebo stěrkou ve dvou vrstvách</t>
  </si>
  <si>
    <t>753671897</t>
  </si>
  <si>
    <t>70</t>
  </si>
  <si>
    <t>781471810</t>
  </si>
  <si>
    <t>Demontáž obkladů z obkladaček keramických kladených do malty</t>
  </si>
  <si>
    <t>1162113790</t>
  </si>
  <si>
    <t>71</t>
  </si>
  <si>
    <t>781474118</t>
  </si>
  <si>
    <t>Montáž obkladů vnitřních keramických hladkých lepených flexibilním lepidlem</t>
  </si>
  <si>
    <t>-695334677</t>
  </si>
  <si>
    <t>72</t>
  </si>
  <si>
    <t>LSS.0022110.URS</t>
  </si>
  <si>
    <t xml:space="preserve">keramická obkládačka </t>
  </si>
  <si>
    <t>9457995</t>
  </si>
  <si>
    <t>73</t>
  </si>
  <si>
    <t>781477111</t>
  </si>
  <si>
    <t>Příplatek k montáži obkladů vnitřních keramických hladkých za plochu do 10 m2</t>
  </si>
  <si>
    <t>987905958</t>
  </si>
  <si>
    <t>74</t>
  </si>
  <si>
    <t>781477114</t>
  </si>
  <si>
    <t>Příplatek k montáži obkladů vnitřních keramických hladkých za spárování tmelem dvousložkovým</t>
  </si>
  <si>
    <t>-249480965</t>
  </si>
  <si>
    <t>75</t>
  </si>
  <si>
    <t>998781201</t>
  </si>
  <si>
    <t>Přesun hmot procentní pro obklady keramické v objektech v do 6 m</t>
  </si>
  <si>
    <t>-1892270024</t>
  </si>
  <si>
    <t>76</t>
  </si>
  <si>
    <t>998781292</t>
  </si>
  <si>
    <t>Příplatek k přesunu hmot procentní 781 za zvětšený přesun do 100 m</t>
  </si>
  <si>
    <t>1292264243</t>
  </si>
  <si>
    <t>783</t>
  </si>
  <si>
    <t>Dokončovací práce - nátěry</t>
  </si>
  <si>
    <t>77</t>
  </si>
  <si>
    <t>7833171R1</t>
  </si>
  <si>
    <t xml:space="preserve">Nátěr zárubní </t>
  </si>
  <si>
    <t>-1434839377</t>
  </si>
  <si>
    <t>784</t>
  </si>
  <si>
    <t>Dokončovací práce - malby a tapety</t>
  </si>
  <si>
    <t>78</t>
  </si>
  <si>
    <t>784181101</t>
  </si>
  <si>
    <t>Základní akrylátová jednonásobná penetrace podkladu v místnostech výšky do 3,80m</t>
  </si>
  <si>
    <t>-1560980554</t>
  </si>
  <si>
    <t>79</t>
  </si>
  <si>
    <t>784191001</t>
  </si>
  <si>
    <t xml:space="preserve">Vyklízení a čištění po stavebních pracích </t>
  </si>
  <si>
    <t>-415934370</t>
  </si>
  <si>
    <t>80</t>
  </si>
  <si>
    <t>784321031</t>
  </si>
  <si>
    <t>Dvojnásobné silikátové bílé malby v místnosti výšky do 3,80 m</t>
  </si>
  <si>
    <t>-1443879987</t>
  </si>
  <si>
    <t xml:space="preserve"> Práce a dodávky M</t>
  </si>
  <si>
    <t>21-M</t>
  </si>
  <si>
    <t xml:space="preserve"> Elektromontáže</t>
  </si>
  <si>
    <t>81</t>
  </si>
  <si>
    <t>210R01</t>
  </si>
  <si>
    <t xml:space="preserve">Komplet elektroinstalce ( sociální zařízení, šatny, posilovna ) vč. LED kazetového osvětlení, zásuvek a vypínačů </t>
  </si>
  <si>
    <t>-531500146</t>
  </si>
  <si>
    <t>82</t>
  </si>
  <si>
    <t>210R02</t>
  </si>
  <si>
    <t xml:space="preserve">Dodávka a montáž rozvaděče </t>
  </si>
  <si>
    <t>808395674</t>
  </si>
  <si>
    <t>83</t>
  </si>
  <si>
    <t>210R03</t>
  </si>
  <si>
    <t xml:space="preserve">Revize </t>
  </si>
  <si>
    <t>-1894038487</t>
  </si>
  <si>
    <t>Oprava a rekonstrukce sociálního zázemí fitcentra Sportovní haly Slávie (SHS) - VZ/06/SSRZ/2020</t>
  </si>
  <si>
    <t>Příloha č. 2 smlouvy o dílo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</si>
</sst>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sz val="10"/>
      <color rgb="FF969696"/>
      <name val="Arial CE"/>
    </font>
    <font>
      <sz val="10"/>
      <name val="Arial CE"/>
    </font>
    <font>
      <b/>
      <sz val="8"/>
      <color rgb="FF969696"/>
      <name val="Arial CE"/>
    </font>
    <font>
      <b/>
      <sz val="11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4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7" fillId="0" borderId="0" xfId="0" applyNumberFormat="1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 applyProtection="1">
      <alignment horizontal="right" vertical="center"/>
      <protection locked="0"/>
    </xf>
    <xf numFmtId="0" fontId="0" fillId="4" borderId="0" xfId="0" applyFill="1" applyAlignment="1">
      <alignment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center" vertical="center"/>
    </xf>
    <xf numFmtId="0" fontId="0" fillId="4" borderId="7" xfId="0" applyFill="1" applyBorder="1" applyAlignment="1" applyProtection="1">
      <alignment vertical="center"/>
      <protection locked="0"/>
    </xf>
    <xf numFmtId="4" fontId="12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0" fillId="4" borderId="0" xfId="0" applyFill="1" applyAlignment="1" applyProtection="1">
      <alignment vertical="center"/>
      <protection locked="0"/>
    </xf>
    <xf numFmtId="0" fontId="16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 applyProtection="1">
      <alignment vertical="center"/>
      <protection locked="0"/>
    </xf>
    <xf numFmtId="4" fontId="26" fillId="0" borderId="2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 applyProtection="1">
      <alignment vertical="center"/>
      <protection locked="0"/>
    </xf>
    <xf numFmtId="4" fontId="27" fillId="0" borderId="2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30" fillId="0" borderId="0" xfId="0" applyFont="1"/>
    <xf numFmtId="0" fontId="30" fillId="0" borderId="3" xfId="0" applyFont="1" applyBorder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Protection="1">
      <protection locked="0"/>
    </xf>
    <xf numFmtId="4" fontId="26" fillId="0" borderId="0" xfId="0" applyNumberFormat="1" applyFont="1"/>
    <xf numFmtId="0" fontId="30" fillId="0" borderId="14" xfId="0" applyFont="1" applyBorder="1"/>
    <xf numFmtId="166" fontId="30" fillId="0" borderId="0" xfId="0" applyNumberFormat="1" applyFont="1"/>
    <xf numFmtId="166" fontId="30" fillId="0" borderId="15" xfId="0" applyNumberFormat="1" applyFont="1" applyBorder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16" fillId="0" borderId="22" xfId="0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167" fontId="16" fillId="0" borderId="22" xfId="0" applyNumberFormat="1" applyFont="1" applyBorder="1" applyAlignment="1">
      <alignment vertical="center"/>
    </xf>
    <xf numFmtId="4" fontId="16" fillId="2" borderId="22" xfId="0" applyNumberFormat="1" applyFont="1" applyFill="1" applyBorder="1" applyAlignment="1" applyProtection="1">
      <alignment vertical="center"/>
      <protection locked="0"/>
    </xf>
    <xf numFmtId="4" fontId="16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167" fontId="31" fillId="0" borderId="22" xfId="0" applyNumberFormat="1" applyFont="1" applyBorder="1" applyAlignment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167" fontId="16" fillId="2" borderId="22" xfId="0" applyNumberFormat="1" applyFont="1" applyFill="1" applyBorder="1" applyAlignment="1" applyProtection="1">
      <alignment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12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33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84A9-B7D3-44C0-9011-03BA6E920FF0}">
  <dimension ref="A1:CL97"/>
  <sheetViews>
    <sheetView tabSelected="1" workbookViewId="0">
      <selection activeCell="BF4" sqref="BF4"/>
    </sheetView>
  </sheetViews>
  <sheetFormatPr defaultRowHeight="14.4"/>
  <cols>
    <col min="1" max="1" width="6.44140625" customWidth="1"/>
    <col min="2" max="2" width="1.33203125" customWidth="1"/>
    <col min="3" max="3" width="3.21875" customWidth="1"/>
    <col min="4" max="33" width="2.109375" customWidth="1"/>
    <col min="34" max="34" width="2.5546875" customWidth="1"/>
    <col min="35" max="35" width="24.6640625" customWidth="1"/>
    <col min="36" max="37" width="1.88671875" customWidth="1"/>
    <col min="38" max="38" width="6.44140625" customWidth="1"/>
    <col min="39" max="39" width="2.5546875" customWidth="1"/>
    <col min="40" max="40" width="10.33203125" customWidth="1"/>
    <col min="41" max="41" width="5.77734375" customWidth="1"/>
    <col min="42" max="42" width="3.21875" customWidth="1"/>
    <col min="43" max="43" width="12.21875" hidden="1" customWidth="1"/>
    <col min="44" max="44" width="10.6640625" customWidth="1"/>
    <col min="45" max="47" width="20.109375" hidden="1" customWidth="1"/>
    <col min="48" max="49" width="16.88671875" hidden="1" customWidth="1"/>
    <col min="50" max="51" width="19.44140625" hidden="1" customWidth="1"/>
    <col min="52" max="52" width="16.88671875" hidden="1" customWidth="1"/>
    <col min="53" max="53" width="14.88671875" hidden="1" customWidth="1"/>
    <col min="54" max="54" width="19.44140625" hidden="1" customWidth="1"/>
    <col min="55" max="55" width="16.88671875" hidden="1" customWidth="1"/>
    <col min="56" max="56" width="14.88671875" hidden="1" customWidth="1"/>
    <col min="57" max="57" width="51.6640625" customWidth="1"/>
  </cols>
  <sheetData>
    <row r="1" spans="1:74">
      <c r="A1" s="1" t="s">
        <v>0</v>
      </c>
      <c r="AZ1" s="1" t="s">
        <v>1</v>
      </c>
      <c r="BA1" s="1" t="s">
        <v>2</v>
      </c>
      <c r="BB1" s="1" t="s">
        <v>3</v>
      </c>
      <c r="BT1" s="1" t="s">
        <v>4</v>
      </c>
      <c r="BU1" s="1" t="s">
        <v>4</v>
      </c>
      <c r="BV1" s="1" t="s">
        <v>5</v>
      </c>
    </row>
    <row r="2" spans="1:74" ht="36.9" customHeight="1"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2" t="s">
        <v>6</v>
      </c>
      <c r="BT2" s="2" t="s">
        <v>7</v>
      </c>
    </row>
    <row r="3" spans="1:74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6</v>
      </c>
      <c r="BT3" s="2" t="s">
        <v>8</v>
      </c>
    </row>
    <row r="4" spans="1:74" ht="24.9" customHeight="1">
      <c r="B4" s="5"/>
      <c r="D4" s="6" t="s">
        <v>9</v>
      </c>
      <c r="AL4" s="212" t="s">
        <v>497</v>
      </c>
      <c r="AR4" s="5"/>
      <c r="AS4" s="7" t="s">
        <v>10</v>
      </c>
      <c r="BE4" s="8" t="s">
        <v>11</v>
      </c>
      <c r="BS4" s="2" t="s">
        <v>12</v>
      </c>
    </row>
    <row r="5" spans="1:74" ht="12" customHeight="1">
      <c r="B5" s="5"/>
      <c r="D5" s="9" t="s">
        <v>13</v>
      </c>
      <c r="K5" s="199" t="s">
        <v>14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R5" s="5"/>
      <c r="BE5" s="200" t="s">
        <v>15</v>
      </c>
      <c r="BS5" s="2" t="s">
        <v>6</v>
      </c>
    </row>
    <row r="6" spans="1:74" ht="36.9" customHeight="1">
      <c r="B6" s="5"/>
      <c r="D6" s="10" t="s">
        <v>16</v>
      </c>
      <c r="K6" s="203" t="s">
        <v>496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R6" s="5"/>
      <c r="BE6" s="201"/>
      <c r="BS6" s="2" t="s">
        <v>6</v>
      </c>
    </row>
    <row r="7" spans="1:74" ht="12" customHeight="1">
      <c r="B7" s="5"/>
      <c r="D7" s="11" t="s">
        <v>18</v>
      </c>
      <c r="K7" s="12" t="s">
        <v>1</v>
      </c>
      <c r="AK7" s="11" t="s">
        <v>19</v>
      </c>
      <c r="AN7" s="12" t="s">
        <v>1</v>
      </c>
      <c r="AR7" s="5"/>
      <c r="BE7" s="201"/>
      <c r="BS7" s="2" t="s">
        <v>6</v>
      </c>
    </row>
    <row r="8" spans="1:74" ht="12" customHeight="1">
      <c r="B8" s="5"/>
      <c r="D8" s="11" t="s">
        <v>20</v>
      </c>
      <c r="K8" s="12" t="s">
        <v>21</v>
      </c>
      <c r="AK8" s="11" t="s">
        <v>22</v>
      </c>
      <c r="AN8" s="13">
        <v>44013</v>
      </c>
      <c r="AR8" s="5"/>
      <c r="BE8" s="201"/>
      <c r="BS8" s="2" t="s">
        <v>6</v>
      </c>
    </row>
    <row r="9" spans="1:74" ht="14.4" customHeight="1">
      <c r="B9" s="5"/>
      <c r="AR9" s="5"/>
      <c r="BE9" s="201"/>
      <c r="BS9" s="2" t="s">
        <v>6</v>
      </c>
    </row>
    <row r="10" spans="1:74" ht="12" customHeight="1">
      <c r="B10" s="5"/>
      <c r="D10" s="11" t="s">
        <v>23</v>
      </c>
      <c r="AK10" s="11" t="s">
        <v>24</v>
      </c>
      <c r="AN10" s="12" t="s">
        <v>1</v>
      </c>
      <c r="AR10" s="5"/>
      <c r="BE10" s="201"/>
      <c r="BS10" s="2" t="s">
        <v>6</v>
      </c>
    </row>
    <row r="11" spans="1:74" ht="18.45" customHeight="1">
      <c r="B11" s="5"/>
      <c r="E11" s="12" t="s">
        <v>25</v>
      </c>
      <c r="AK11" s="11" t="s">
        <v>26</v>
      </c>
      <c r="AN11" s="12" t="s">
        <v>1</v>
      </c>
      <c r="AR11" s="5"/>
      <c r="BE11" s="201"/>
      <c r="BS11" s="2" t="s">
        <v>6</v>
      </c>
    </row>
    <row r="12" spans="1:74" ht="6.9" customHeight="1">
      <c r="B12" s="5"/>
      <c r="AR12" s="5"/>
      <c r="BE12" s="201"/>
      <c r="BS12" s="2" t="s">
        <v>6</v>
      </c>
    </row>
    <row r="13" spans="1:74" ht="12" customHeight="1">
      <c r="B13" s="5"/>
      <c r="D13" s="11" t="s">
        <v>27</v>
      </c>
      <c r="AK13" s="11" t="s">
        <v>24</v>
      </c>
      <c r="AN13" s="14" t="s">
        <v>28</v>
      </c>
      <c r="AR13" s="5"/>
      <c r="BE13" s="201"/>
      <c r="BS13" s="2" t="s">
        <v>6</v>
      </c>
    </row>
    <row r="14" spans="1:74">
      <c r="B14" s="5"/>
      <c r="E14" s="204" t="s">
        <v>28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11" t="s">
        <v>26</v>
      </c>
      <c r="AN14" s="14" t="s">
        <v>28</v>
      </c>
      <c r="AR14" s="5"/>
      <c r="BE14" s="201"/>
      <c r="BS14" s="2" t="s">
        <v>6</v>
      </c>
    </row>
    <row r="15" spans="1:74" ht="6.9" customHeight="1">
      <c r="B15" s="5"/>
      <c r="AR15" s="5"/>
      <c r="BE15" s="201"/>
      <c r="BS15" s="2" t="s">
        <v>4</v>
      </c>
    </row>
    <row r="16" spans="1:74" ht="12" customHeight="1">
      <c r="B16" s="5"/>
      <c r="D16" s="11" t="s">
        <v>29</v>
      </c>
      <c r="AK16" s="11" t="s">
        <v>24</v>
      </c>
      <c r="AN16" s="12" t="s">
        <v>1</v>
      </c>
      <c r="AR16" s="5"/>
      <c r="BE16" s="201"/>
      <c r="BS16" s="2" t="s">
        <v>4</v>
      </c>
    </row>
    <row r="17" spans="2:71" ht="18.45" customHeight="1">
      <c r="B17" s="5"/>
      <c r="E17" s="12" t="s">
        <v>25</v>
      </c>
      <c r="AK17" s="11" t="s">
        <v>26</v>
      </c>
      <c r="AN17" s="12" t="s">
        <v>1</v>
      </c>
      <c r="AR17" s="5"/>
      <c r="BE17" s="201"/>
      <c r="BS17" s="2" t="s">
        <v>30</v>
      </c>
    </row>
    <row r="18" spans="2:71" ht="6.9" customHeight="1">
      <c r="B18" s="5"/>
      <c r="AR18" s="5"/>
      <c r="BE18" s="201"/>
      <c r="BS18" s="2" t="s">
        <v>6</v>
      </c>
    </row>
    <row r="19" spans="2:71" ht="12" customHeight="1">
      <c r="B19" s="5"/>
      <c r="D19" s="11" t="s">
        <v>31</v>
      </c>
      <c r="AK19" s="11" t="s">
        <v>24</v>
      </c>
      <c r="AN19" s="12" t="s">
        <v>1</v>
      </c>
      <c r="AR19" s="5"/>
      <c r="BE19" s="201"/>
      <c r="BS19" s="2" t="s">
        <v>6</v>
      </c>
    </row>
    <row r="20" spans="2:71" ht="18.45" customHeight="1">
      <c r="B20" s="5"/>
      <c r="E20" s="12" t="s">
        <v>25</v>
      </c>
      <c r="AK20" s="11" t="s">
        <v>26</v>
      </c>
      <c r="AN20" s="12" t="s">
        <v>1</v>
      </c>
      <c r="AR20" s="5"/>
      <c r="BE20" s="201"/>
      <c r="BS20" s="2" t="s">
        <v>30</v>
      </c>
    </row>
    <row r="21" spans="2:71" ht="6.9" customHeight="1">
      <c r="B21" s="5"/>
      <c r="AR21" s="5"/>
      <c r="BE21" s="201"/>
    </row>
    <row r="22" spans="2:71" ht="12" customHeight="1">
      <c r="B22" s="5"/>
      <c r="D22" s="11" t="s">
        <v>32</v>
      </c>
      <c r="AR22" s="5"/>
      <c r="BE22" s="201"/>
    </row>
    <row r="23" spans="2:71" ht="16.5" customHeight="1">
      <c r="B23" s="5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5"/>
      <c r="BE23" s="201"/>
    </row>
    <row r="24" spans="2:71" ht="6.9" customHeight="1">
      <c r="B24" s="5"/>
      <c r="AR24" s="5"/>
      <c r="BE24" s="201"/>
    </row>
    <row r="25" spans="2:71" ht="6.9" customHeight="1">
      <c r="B25" s="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R25" s="5"/>
      <c r="BE25" s="201"/>
    </row>
    <row r="26" spans="2:71" s="16" customFormat="1" ht="25.95" customHeight="1">
      <c r="B26" s="17"/>
      <c r="D26" s="18" t="s">
        <v>33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07">
        <f>ROUND(AG94,2)</f>
        <v>0</v>
      </c>
      <c r="AL26" s="208"/>
      <c r="AM26" s="208"/>
      <c r="AN26" s="208"/>
      <c r="AO26" s="208"/>
      <c r="AR26" s="17"/>
      <c r="BE26" s="201"/>
    </row>
    <row r="27" spans="2:71" s="16" customFormat="1" ht="6.9" customHeight="1">
      <c r="B27" s="17"/>
      <c r="AR27" s="17"/>
      <c r="BE27" s="201"/>
    </row>
    <row r="28" spans="2:71" s="16" customFormat="1">
      <c r="B28" s="17"/>
      <c r="L28" s="209" t="s">
        <v>34</v>
      </c>
      <c r="M28" s="209"/>
      <c r="N28" s="209"/>
      <c r="O28" s="209"/>
      <c r="P28" s="209"/>
      <c r="W28" s="209" t="s">
        <v>35</v>
      </c>
      <c r="X28" s="209"/>
      <c r="Y28" s="209"/>
      <c r="Z28" s="209"/>
      <c r="AA28" s="209"/>
      <c r="AB28" s="209"/>
      <c r="AC28" s="209"/>
      <c r="AD28" s="209"/>
      <c r="AE28" s="209"/>
      <c r="AK28" s="209" t="s">
        <v>36</v>
      </c>
      <c r="AL28" s="209"/>
      <c r="AM28" s="209"/>
      <c r="AN28" s="209"/>
      <c r="AO28" s="209"/>
      <c r="AR28" s="17"/>
      <c r="BE28" s="201"/>
    </row>
    <row r="29" spans="2:71" s="20" customFormat="1" ht="14.4" customHeight="1">
      <c r="B29" s="21"/>
      <c r="D29" s="11" t="s">
        <v>37</v>
      </c>
      <c r="F29" s="11" t="s">
        <v>38</v>
      </c>
      <c r="L29" s="189">
        <v>0.21</v>
      </c>
      <c r="M29" s="190"/>
      <c r="N29" s="190"/>
      <c r="O29" s="190"/>
      <c r="P29" s="190"/>
      <c r="W29" s="191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K29" s="191">
        <f>ROUND(AV94, 2)</f>
        <v>0</v>
      </c>
      <c r="AL29" s="190"/>
      <c r="AM29" s="190"/>
      <c r="AN29" s="190"/>
      <c r="AO29" s="190"/>
      <c r="AR29" s="21"/>
      <c r="BE29" s="202"/>
    </row>
    <row r="30" spans="2:71" s="20" customFormat="1" ht="14.4" customHeight="1">
      <c r="B30" s="21"/>
      <c r="F30" s="11" t="s">
        <v>39</v>
      </c>
      <c r="L30" s="189">
        <v>0.15</v>
      </c>
      <c r="M30" s="190"/>
      <c r="N30" s="190"/>
      <c r="O30" s="190"/>
      <c r="P30" s="190"/>
      <c r="W30" s="191">
        <f>ROUND(BA94, 2)</f>
        <v>0</v>
      </c>
      <c r="X30" s="190"/>
      <c r="Y30" s="190"/>
      <c r="Z30" s="190"/>
      <c r="AA30" s="190"/>
      <c r="AB30" s="190"/>
      <c r="AC30" s="190"/>
      <c r="AD30" s="190"/>
      <c r="AE30" s="190"/>
      <c r="AK30" s="191">
        <f>ROUND(AW94, 2)</f>
        <v>0</v>
      </c>
      <c r="AL30" s="190"/>
      <c r="AM30" s="190"/>
      <c r="AN30" s="190"/>
      <c r="AO30" s="190"/>
      <c r="AR30" s="21"/>
      <c r="BE30" s="202"/>
    </row>
    <row r="31" spans="2:71" s="20" customFormat="1" ht="14.4" hidden="1" customHeight="1">
      <c r="B31" s="21"/>
      <c r="F31" s="11" t="s">
        <v>40</v>
      </c>
      <c r="L31" s="189">
        <v>0.21</v>
      </c>
      <c r="M31" s="190"/>
      <c r="N31" s="190"/>
      <c r="O31" s="190"/>
      <c r="P31" s="190"/>
      <c r="W31" s="191">
        <f>ROUND(BB94, 2)</f>
        <v>0</v>
      </c>
      <c r="X31" s="190"/>
      <c r="Y31" s="190"/>
      <c r="Z31" s="190"/>
      <c r="AA31" s="190"/>
      <c r="AB31" s="190"/>
      <c r="AC31" s="190"/>
      <c r="AD31" s="190"/>
      <c r="AE31" s="190"/>
      <c r="AK31" s="191">
        <v>0</v>
      </c>
      <c r="AL31" s="190"/>
      <c r="AM31" s="190"/>
      <c r="AN31" s="190"/>
      <c r="AO31" s="190"/>
      <c r="AR31" s="21"/>
      <c r="BE31" s="202"/>
    </row>
    <row r="32" spans="2:71" s="20" customFormat="1" ht="14.4" hidden="1" customHeight="1">
      <c r="B32" s="21"/>
      <c r="F32" s="11" t="s">
        <v>41</v>
      </c>
      <c r="L32" s="189">
        <v>0.15</v>
      </c>
      <c r="M32" s="190"/>
      <c r="N32" s="190"/>
      <c r="O32" s="190"/>
      <c r="P32" s="190"/>
      <c r="W32" s="191">
        <f>ROUND(BC94, 2)</f>
        <v>0</v>
      </c>
      <c r="X32" s="190"/>
      <c r="Y32" s="190"/>
      <c r="Z32" s="190"/>
      <c r="AA32" s="190"/>
      <c r="AB32" s="190"/>
      <c r="AC32" s="190"/>
      <c r="AD32" s="190"/>
      <c r="AE32" s="190"/>
      <c r="AK32" s="191">
        <v>0</v>
      </c>
      <c r="AL32" s="190"/>
      <c r="AM32" s="190"/>
      <c r="AN32" s="190"/>
      <c r="AO32" s="190"/>
      <c r="AR32" s="21"/>
      <c r="BE32" s="202"/>
    </row>
    <row r="33" spans="2:57" s="20" customFormat="1" ht="14.4" hidden="1" customHeight="1">
      <c r="B33" s="21"/>
      <c r="F33" s="11" t="s">
        <v>42</v>
      </c>
      <c r="L33" s="189">
        <v>0</v>
      </c>
      <c r="M33" s="190"/>
      <c r="N33" s="190"/>
      <c r="O33" s="190"/>
      <c r="P33" s="190"/>
      <c r="W33" s="191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K33" s="191">
        <v>0</v>
      </c>
      <c r="AL33" s="190"/>
      <c r="AM33" s="190"/>
      <c r="AN33" s="190"/>
      <c r="AO33" s="190"/>
      <c r="AR33" s="21"/>
      <c r="BE33" s="202"/>
    </row>
    <row r="34" spans="2:57" s="16" customFormat="1" ht="6.9" customHeight="1">
      <c r="B34" s="17"/>
      <c r="AR34" s="17"/>
      <c r="BE34" s="201"/>
    </row>
    <row r="35" spans="2:57" s="16" customFormat="1" ht="25.95" customHeight="1">
      <c r="B35" s="17"/>
      <c r="C35" s="22"/>
      <c r="D35" s="23" t="s">
        <v>43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44</v>
      </c>
      <c r="U35" s="24"/>
      <c r="V35" s="24"/>
      <c r="W35" s="24"/>
      <c r="X35" s="192" t="s">
        <v>45</v>
      </c>
      <c r="Y35" s="193"/>
      <c r="Z35" s="193"/>
      <c r="AA35" s="193"/>
      <c r="AB35" s="193"/>
      <c r="AC35" s="24"/>
      <c r="AD35" s="24"/>
      <c r="AE35" s="24"/>
      <c r="AF35" s="24"/>
      <c r="AG35" s="24"/>
      <c r="AH35" s="24"/>
      <c r="AI35" s="24"/>
      <c r="AJ35" s="24"/>
      <c r="AK35" s="194">
        <f>SUM(AK26:AK33)</f>
        <v>0</v>
      </c>
      <c r="AL35" s="193"/>
      <c r="AM35" s="193"/>
      <c r="AN35" s="193"/>
      <c r="AO35" s="195"/>
      <c r="AP35" s="22"/>
      <c r="AQ35" s="22"/>
      <c r="AR35" s="17"/>
    </row>
    <row r="36" spans="2:57" s="16" customFormat="1" ht="6.9" customHeight="1">
      <c r="B36" s="17"/>
      <c r="AR36" s="17"/>
    </row>
    <row r="37" spans="2:57" s="16" customFormat="1" ht="14.4" customHeight="1">
      <c r="B37" s="17"/>
      <c r="AR37" s="17"/>
    </row>
    <row r="38" spans="2:57" ht="14.4" customHeight="1">
      <c r="B38" s="5"/>
      <c r="AR38" s="5"/>
    </row>
    <row r="39" spans="2:57" ht="14.4" customHeight="1">
      <c r="B39" s="5"/>
      <c r="AR39" s="5"/>
    </row>
    <row r="40" spans="2:57" ht="14.4" customHeight="1">
      <c r="B40" s="5"/>
      <c r="AR40" s="5"/>
    </row>
    <row r="41" spans="2:57" ht="14.4" customHeight="1">
      <c r="B41" s="5"/>
      <c r="AR41" s="5"/>
    </row>
    <row r="42" spans="2:57" ht="14.4" customHeight="1">
      <c r="B42" s="5"/>
      <c r="AR42" s="5"/>
    </row>
    <row r="43" spans="2:57" ht="14.4" customHeight="1">
      <c r="B43" s="5"/>
      <c r="AR43" s="5"/>
    </row>
    <row r="44" spans="2:57" ht="14.4" customHeight="1">
      <c r="B44" s="5"/>
      <c r="AR44" s="5"/>
    </row>
    <row r="45" spans="2:57" ht="14.4" customHeight="1">
      <c r="B45" s="5"/>
      <c r="AR45" s="5"/>
    </row>
    <row r="46" spans="2:57" ht="14.4" customHeight="1">
      <c r="B46" s="5"/>
      <c r="AR46" s="5"/>
    </row>
    <row r="47" spans="2:57" ht="14.4" customHeight="1">
      <c r="B47" s="5"/>
      <c r="AR47" s="5"/>
    </row>
    <row r="48" spans="2:57" ht="14.4" customHeight="1">
      <c r="B48" s="5"/>
      <c r="AR48" s="5"/>
    </row>
    <row r="49" spans="2:44" s="16" customFormat="1" ht="14.4" customHeight="1">
      <c r="B49" s="17"/>
      <c r="D49" s="26" t="s">
        <v>46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47</v>
      </c>
      <c r="AI49" s="27"/>
      <c r="AJ49" s="27"/>
      <c r="AK49" s="27"/>
      <c r="AL49" s="27"/>
      <c r="AM49" s="27"/>
      <c r="AN49" s="27"/>
      <c r="AO49" s="27"/>
      <c r="AR49" s="17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16" customFormat="1">
      <c r="B60" s="17"/>
      <c r="D60" s="28" t="s">
        <v>48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8" t="s">
        <v>49</v>
      </c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28" t="s">
        <v>48</v>
      </c>
      <c r="AI60" s="19"/>
      <c r="AJ60" s="19"/>
      <c r="AK60" s="19"/>
      <c r="AL60" s="19"/>
      <c r="AM60" s="28" t="s">
        <v>49</v>
      </c>
      <c r="AN60" s="19"/>
      <c r="AO60" s="19"/>
      <c r="AR60" s="17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16" customFormat="1">
      <c r="B64" s="17"/>
      <c r="D64" s="26" t="s">
        <v>50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51</v>
      </c>
      <c r="AI64" s="27"/>
      <c r="AJ64" s="27"/>
      <c r="AK64" s="27"/>
      <c r="AL64" s="27"/>
      <c r="AM64" s="27"/>
      <c r="AN64" s="27"/>
      <c r="AO64" s="27"/>
      <c r="AR64" s="17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16" customFormat="1">
      <c r="B75" s="17"/>
      <c r="D75" s="28" t="s">
        <v>48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8" t="s">
        <v>49</v>
      </c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8" t="s">
        <v>48</v>
      </c>
      <c r="AI75" s="19"/>
      <c r="AJ75" s="19"/>
      <c r="AK75" s="19"/>
      <c r="AL75" s="19"/>
      <c r="AM75" s="28" t="s">
        <v>49</v>
      </c>
      <c r="AN75" s="19"/>
      <c r="AO75" s="19"/>
      <c r="AR75" s="17"/>
    </row>
    <row r="76" spans="2:44" s="16" customFormat="1">
      <c r="B76" s="17"/>
      <c r="AR76" s="17"/>
    </row>
    <row r="77" spans="2:44" s="16" customFormat="1" ht="6.9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7"/>
    </row>
    <row r="81" spans="1:90" s="16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7"/>
    </row>
    <row r="82" spans="1:90" s="16" customFormat="1" ht="24.9" customHeight="1">
      <c r="B82" s="17"/>
      <c r="C82" s="6" t="s">
        <v>52</v>
      </c>
      <c r="AR82" s="17"/>
    </row>
    <row r="83" spans="1:90" s="16" customFormat="1" ht="6.9" customHeight="1">
      <c r="B83" s="17"/>
      <c r="AR83" s="17"/>
    </row>
    <row r="84" spans="1:90" s="33" customFormat="1" ht="12" customHeight="1">
      <c r="B84" s="34"/>
      <c r="C84" s="11" t="s">
        <v>13</v>
      </c>
      <c r="L84" s="33" t="str">
        <f>K5</f>
        <v>2020</v>
      </c>
      <c r="AR84" s="34"/>
    </row>
    <row r="85" spans="1:90" s="35" customFormat="1" ht="36.9" customHeight="1">
      <c r="B85" s="36"/>
      <c r="C85" s="37" t="s">
        <v>16</v>
      </c>
      <c r="L85" s="196" t="str">
        <f>K6</f>
        <v>Oprava a rekonstrukce sociálního zázemí fitcentra Sportovní haly Slávie (SHS) - VZ/06/SSRZ/2020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36"/>
    </row>
    <row r="86" spans="1:90" s="16" customFormat="1" ht="6.9" customHeight="1">
      <c r="B86" s="17"/>
      <c r="AR86" s="17"/>
    </row>
    <row r="87" spans="1:90" s="16" customFormat="1" ht="12" customHeight="1">
      <c r="B87" s="17"/>
      <c r="C87" s="11" t="s">
        <v>20</v>
      </c>
      <c r="L87" s="38" t="str">
        <f>IF(K8="","",K8)</f>
        <v xml:space="preserve">Havířov </v>
      </c>
      <c r="AI87" s="11" t="s">
        <v>22</v>
      </c>
      <c r="AM87" s="177">
        <f>IF(AN8= "","",AN8)</f>
        <v>44013</v>
      </c>
      <c r="AN87" s="177"/>
      <c r="AR87" s="17"/>
    </row>
    <row r="88" spans="1:90" s="16" customFormat="1" ht="6.9" customHeight="1">
      <c r="B88" s="17"/>
      <c r="AR88" s="17"/>
    </row>
    <row r="89" spans="1:90" s="16" customFormat="1" ht="15.15" customHeight="1">
      <c r="B89" s="17"/>
      <c r="C89" s="11" t="s">
        <v>23</v>
      </c>
      <c r="L89" s="33" t="str">
        <f>IF(E11= "","",E11)</f>
        <v xml:space="preserve"> </v>
      </c>
      <c r="AI89" s="11" t="s">
        <v>29</v>
      </c>
      <c r="AM89" s="178" t="str">
        <f>IF(E17="","",E17)</f>
        <v xml:space="preserve"> </v>
      </c>
      <c r="AN89" s="179"/>
      <c r="AO89" s="179"/>
      <c r="AP89" s="179"/>
      <c r="AR89" s="17"/>
      <c r="AS89" s="180" t="s">
        <v>53</v>
      </c>
      <c r="AT89" s="181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0" s="16" customFormat="1" ht="15.15" customHeight="1">
      <c r="B90" s="17"/>
      <c r="C90" s="11" t="s">
        <v>27</v>
      </c>
      <c r="L90" s="33" t="str">
        <f>IF(E14= "Vyplň údaj","",E14)</f>
        <v/>
      </c>
      <c r="AI90" s="11" t="s">
        <v>31</v>
      </c>
      <c r="AM90" s="178" t="str">
        <f>IF(E20="","",E20)</f>
        <v xml:space="preserve"> </v>
      </c>
      <c r="AN90" s="179"/>
      <c r="AO90" s="179"/>
      <c r="AP90" s="179"/>
      <c r="AR90" s="17"/>
      <c r="AS90" s="182"/>
      <c r="AT90" s="183"/>
      <c r="BD90" s="41"/>
    </row>
    <row r="91" spans="1:90" s="16" customFormat="1" ht="10.8" customHeight="1">
      <c r="B91" s="17"/>
      <c r="AR91" s="17"/>
      <c r="AS91" s="182"/>
      <c r="AT91" s="183"/>
      <c r="BD91" s="41"/>
    </row>
    <row r="92" spans="1:90" s="16" customFormat="1" ht="29.25" customHeight="1">
      <c r="B92" s="17"/>
      <c r="C92" s="184" t="s">
        <v>54</v>
      </c>
      <c r="D92" s="185"/>
      <c r="E92" s="185"/>
      <c r="F92" s="185"/>
      <c r="G92" s="185"/>
      <c r="H92" s="42"/>
      <c r="I92" s="186" t="s">
        <v>55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56</v>
      </c>
      <c r="AH92" s="185"/>
      <c r="AI92" s="185"/>
      <c r="AJ92" s="185"/>
      <c r="AK92" s="185"/>
      <c r="AL92" s="185"/>
      <c r="AM92" s="185"/>
      <c r="AN92" s="186" t="s">
        <v>57</v>
      </c>
      <c r="AO92" s="185"/>
      <c r="AP92" s="188"/>
      <c r="AQ92" s="43" t="s">
        <v>58</v>
      </c>
      <c r="AR92" s="17"/>
      <c r="AS92" s="44" t="s">
        <v>59</v>
      </c>
      <c r="AT92" s="45" t="s">
        <v>60</v>
      </c>
      <c r="AU92" s="45" t="s">
        <v>61</v>
      </c>
      <c r="AV92" s="45" t="s">
        <v>62</v>
      </c>
      <c r="AW92" s="45" t="s">
        <v>63</v>
      </c>
      <c r="AX92" s="45" t="s">
        <v>64</v>
      </c>
      <c r="AY92" s="45" t="s">
        <v>65</v>
      </c>
      <c r="AZ92" s="45" t="s">
        <v>66</v>
      </c>
      <c r="BA92" s="45" t="s">
        <v>67</v>
      </c>
      <c r="BB92" s="45" t="s">
        <v>68</v>
      </c>
      <c r="BC92" s="45" t="s">
        <v>69</v>
      </c>
      <c r="BD92" s="46" t="s">
        <v>70</v>
      </c>
    </row>
    <row r="93" spans="1:90" s="16" customFormat="1" ht="10.8" customHeight="1">
      <c r="B93" s="17"/>
      <c r="AR93" s="17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0" s="48" customFormat="1" ht="32.4" customHeight="1">
      <c r="B94" s="49"/>
      <c r="C94" s="50" t="s">
        <v>71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172">
        <f>ROUND(AG95,2)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52" t="s">
        <v>1</v>
      </c>
      <c r="AR94" s="49"/>
      <c r="AS94" s="53">
        <f>ROUND(AS95,2)</f>
        <v>0</v>
      </c>
      <c r="AT94" s="54">
        <f>ROUND(SUM(AV94:AW94),2)</f>
        <v>0</v>
      </c>
      <c r="AU94" s="55">
        <f>ROUND(AU95,5)</f>
        <v>0</v>
      </c>
      <c r="AV94" s="54">
        <f>ROUND(AZ94*L29,2)</f>
        <v>0</v>
      </c>
      <c r="AW94" s="54">
        <f>ROUND(BA94*L30,2)</f>
        <v>0</v>
      </c>
      <c r="AX94" s="54">
        <f>ROUND(BB94*L29,2)</f>
        <v>0</v>
      </c>
      <c r="AY94" s="54">
        <f>ROUND(BC94*L30,2)</f>
        <v>0</v>
      </c>
      <c r="AZ94" s="54">
        <f>ROUND(AZ95,2)</f>
        <v>0</v>
      </c>
      <c r="BA94" s="54">
        <f>ROUND(BA95,2)</f>
        <v>0</v>
      </c>
      <c r="BB94" s="54">
        <f>ROUND(BB95,2)</f>
        <v>0</v>
      </c>
      <c r="BC94" s="54">
        <f>ROUND(BC95,2)</f>
        <v>0</v>
      </c>
      <c r="BD94" s="56">
        <f>ROUND(BD95,2)</f>
        <v>0</v>
      </c>
      <c r="BS94" s="57" t="s">
        <v>72</v>
      </c>
      <c r="BT94" s="57" t="s">
        <v>73</v>
      </c>
      <c r="BV94" s="57" t="s">
        <v>74</v>
      </c>
      <c r="BW94" s="57" t="s">
        <v>5</v>
      </c>
      <c r="BX94" s="57" t="s">
        <v>75</v>
      </c>
      <c r="CL94" s="57" t="s">
        <v>1</v>
      </c>
    </row>
    <row r="95" spans="1:90" s="67" customFormat="1" ht="24.75" customHeight="1">
      <c r="A95" s="58" t="s">
        <v>76</v>
      </c>
      <c r="B95" s="59"/>
      <c r="C95" s="60"/>
      <c r="D95" s="174" t="s">
        <v>14</v>
      </c>
      <c r="E95" s="174"/>
      <c r="F95" s="174"/>
      <c r="G95" s="174"/>
      <c r="H95" s="174"/>
      <c r="I95" s="61"/>
      <c r="J95" s="174" t="s">
        <v>17</v>
      </c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5"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62" t="s">
        <v>77</v>
      </c>
      <c r="AR95" s="59"/>
      <c r="AS95" s="63">
        <v>0</v>
      </c>
      <c r="AT95" s="64">
        <f>ROUND(SUM(AV95:AW95),2)</f>
        <v>0</v>
      </c>
      <c r="AU95" s="65">
        <v>0</v>
      </c>
      <c r="AV95" s="64">
        <v>0</v>
      </c>
      <c r="AW95" s="64">
        <v>0</v>
      </c>
      <c r="AX95" s="64">
        <v>0</v>
      </c>
      <c r="AY95" s="64">
        <v>0</v>
      </c>
      <c r="AZ95" s="64">
        <v>0</v>
      </c>
      <c r="BA95" s="64">
        <v>0</v>
      </c>
      <c r="BB95" s="64">
        <v>0</v>
      </c>
      <c r="BC95" s="64">
        <v>0</v>
      </c>
      <c r="BD95" s="66">
        <v>0</v>
      </c>
      <c r="BT95" s="68" t="s">
        <v>78</v>
      </c>
      <c r="BU95" s="68" t="s">
        <v>79</v>
      </c>
      <c r="BV95" s="68" t="s">
        <v>74</v>
      </c>
      <c r="BW95" s="68" t="s">
        <v>5</v>
      </c>
      <c r="BX95" s="68" t="s">
        <v>75</v>
      </c>
      <c r="CL95" s="68" t="s">
        <v>1</v>
      </c>
    </row>
    <row r="96" spans="1:90" s="16" customFormat="1" ht="30" customHeight="1">
      <c r="B96" s="17"/>
      <c r="AR96" s="17"/>
    </row>
    <row r="97" spans="2:44" s="16" customFormat="1" ht="6.9" customHeight="1"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7"/>
    </row>
  </sheetData>
  <mergeCells count="42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2020 - Oprava sociálního ...'!C2" display="/" xr:uid="{7F4930A7-39EE-444E-8872-C03DFBE1A581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0C8A-44A8-4107-AB59-ECAA3B932118}">
  <dimension ref="B2:BM238"/>
  <sheetViews>
    <sheetView workbookViewId="0">
      <selection activeCell="E8" sqref="E8"/>
    </sheetView>
  </sheetViews>
  <sheetFormatPr defaultRowHeight="14.4"/>
  <cols>
    <col min="1" max="1" width="6.44140625" customWidth="1"/>
    <col min="2" max="2" width="1.33203125" customWidth="1"/>
    <col min="3" max="3" width="3.21875" customWidth="1"/>
    <col min="4" max="4" width="3.33203125" customWidth="1"/>
    <col min="5" max="5" width="13.33203125" customWidth="1"/>
    <col min="6" max="6" width="39.5546875" customWidth="1"/>
    <col min="7" max="7" width="5.44140625" customWidth="1"/>
    <col min="9" max="9" width="15.6640625" style="69" customWidth="1"/>
    <col min="10" max="10" width="15.6640625" customWidth="1"/>
    <col min="11" max="11" width="15.6640625" hidden="1" customWidth="1"/>
    <col min="12" max="12" width="7.21875" customWidth="1"/>
    <col min="13" max="13" width="8.44140625" hidden="1" customWidth="1"/>
    <col min="15" max="20" width="11" hidden="1" customWidth="1"/>
    <col min="21" max="21" width="12.6640625" hidden="1" customWidth="1"/>
    <col min="22" max="22" width="9.5546875" customWidth="1"/>
    <col min="23" max="23" width="12.6640625" customWidth="1"/>
    <col min="24" max="24" width="9.5546875" customWidth="1"/>
    <col min="25" max="25" width="11.6640625" customWidth="1"/>
    <col min="26" max="26" width="8.5546875" customWidth="1"/>
    <col min="27" max="27" width="11.6640625" customWidth="1"/>
    <col min="28" max="28" width="12.6640625" customWidth="1"/>
    <col min="29" max="29" width="8.5546875" customWidth="1"/>
    <col min="30" max="30" width="11.6640625" customWidth="1"/>
    <col min="31" max="31" width="12.6640625" customWidth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2" t="s">
        <v>5</v>
      </c>
    </row>
    <row r="3" spans="2:46" ht="6.9" customHeight="1">
      <c r="B3" s="3"/>
      <c r="C3" s="4"/>
      <c r="D3" s="4"/>
      <c r="E3" s="4"/>
      <c r="F3" s="4"/>
      <c r="G3" s="4"/>
      <c r="H3" s="4"/>
      <c r="I3" s="70"/>
      <c r="J3" s="4"/>
      <c r="K3" s="4"/>
      <c r="L3" s="5"/>
      <c r="AT3" s="2" t="s">
        <v>80</v>
      </c>
    </row>
    <row r="4" spans="2:46" ht="24.9" customHeight="1">
      <c r="B4" s="5"/>
      <c r="D4" s="6" t="s">
        <v>81</v>
      </c>
      <c r="L4" s="5"/>
      <c r="M4" s="71" t="s">
        <v>10</v>
      </c>
      <c r="AT4" s="2" t="s">
        <v>4</v>
      </c>
    </row>
    <row r="5" spans="2:46" ht="6.9" customHeight="1">
      <c r="B5" s="5"/>
      <c r="L5" s="5"/>
    </row>
    <row r="6" spans="2:46" s="16" customFormat="1" ht="12" customHeight="1">
      <c r="B6" s="17"/>
      <c r="D6" s="11" t="s">
        <v>16</v>
      </c>
      <c r="I6" s="72"/>
      <c r="L6" s="17"/>
    </row>
    <row r="7" spans="2:46" s="16" customFormat="1" ht="24.75" customHeight="1">
      <c r="B7" s="17"/>
      <c r="E7" s="196" t="str">
        <f>List1!K6</f>
        <v>Oprava a rekonstrukce sociálního zázemí fitcentra Sportovní haly Slávie (SHS) - VZ/06/SSRZ/2020</v>
      </c>
      <c r="F7" s="210"/>
      <c r="G7" s="210"/>
      <c r="H7" s="210"/>
      <c r="I7" s="72"/>
      <c r="L7" s="17"/>
    </row>
    <row r="8" spans="2:46" s="16" customFormat="1">
      <c r="B8" s="17"/>
      <c r="I8" s="72"/>
      <c r="L8" s="17"/>
    </row>
    <row r="9" spans="2:46" s="16" customFormat="1" ht="12" customHeight="1">
      <c r="B9" s="17"/>
      <c r="D9" s="11" t="s">
        <v>18</v>
      </c>
      <c r="F9" s="12" t="s">
        <v>1</v>
      </c>
      <c r="I9" s="73" t="s">
        <v>19</v>
      </c>
      <c r="J9" s="12" t="s">
        <v>1</v>
      </c>
      <c r="L9" s="17"/>
    </row>
    <row r="10" spans="2:46" s="16" customFormat="1" ht="12" customHeight="1">
      <c r="B10" s="17"/>
      <c r="D10" s="11" t="s">
        <v>20</v>
      </c>
      <c r="F10" s="12" t="s">
        <v>21</v>
      </c>
      <c r="I10" s="73" t="s">
        <v>22</v>
      </c>
      <c r="J10" s="74">
        <f>List1!AN8</f>
        <v>44013</v>
      </c>
      <c r="L10" s="17"/>
    </row>
    <row r="11" spans="2:46" s="16" customFormat="1" ht="10.8" customHeight="1">
      <c r="B11" s="17"/>
      <c r="I11" s="72"/>
      <c r="L11" s="17"/>
    </row>
    <row r="12" spans="2:46" s="16" customFormat="1" ht="12" customHeight="1">
      <c r="B12" s="17"/>
      <c r="D12" s="11" t="s">
        <v>23</v>
      </c>
      <c r="I12" s="73" t="s">
        <v>24</v>
      </c>
      <c r="J12" s="12" t="s">
        <v>1</v>
      </c>
      <c r="L12" s="17"/>
    </row>
    <row r="13" spans="2:46" s="16" customFormat="1" ht="18" customHeight="1">
      <c r="B13" s="17"/>
      <c r="E13" s="12" t="s">
        <v>25</v>
      </c>
      <c r="I13" s="73" t="s">
        <v>26</v>
      </c>
      <c r="J13" s="12" t="s">
        <v>1</v>
      </c>
      <c r="L13" s="17"/>
    </row>
    <row r="14" spans="2:46" s="16" customFormat="1" ht="6.9" customHeight="1">
      <c r="B14" s="17"/>
      <c r="I14" s="72"/>
      <c r="L14" s="17"/>
    </row>
    <row r="15" spans="2:46" s="16" customFormat="1" ht="12" customHeight="1">
      <c r="B15" s="17"/>
      <c r="D15" s="11" t="s">
        <v>27</v>
      </c>
      <c r="I15" s="73" t="s">
        <v>24</v>
      </c>
      <c r="J15" s="75" t="s">
        <v>28</v>
      </c>
      <c r="L15" s="17"/>
    </row>
    <row r="16" spans="2:46" s="16" customFormat="1" ht="18" customHeight="1">
      <c r="B16" s="17"/>
      <c r="E16" s="211" t="s">
        <v>28</v>
      </c>
      <c r="F16" s="199"/>
      <c r="G16" s="199"/>
      <c r="H16" s="199"/>
      <c r="I16" s="73" t="s">
        <v>26</v>
      </c>
      <c r="J16" s="75" t="s">
        <v>28</v>
      </c>
      <c r="L16" s="17"/>
    </row>
    <row r="17" spans="2:12" s="16" customFormat="1" ht="6.9" customHeight="1">
      <c r="B17" s="17"/>
      <c r="I17" s="72"/>
      <c r="L17" s="17"/>
    </row>
    <row r="18" spans="2:12" s="16" customFormat="1" ht="12" customHeight="1">
      <c r="B18" s="17"/>
      <c r="D18" s="11" t="s">
        <v>29</v>
      </c>
      <c r="I18" s="73" t="s">
        <v>24</v>
      </c>
      <c r="J18" s="12" t="s">
        <v>1</v>
      </c>
      <c r="L18" s="17"/>
    </row>
    <row r="19" spans="2:12" s="16" customFormat="1" ht="18" customHeight="1">
      <c r="B19" s="17"/>
      <c r="E19" s="12" t="s">
        <v>25</v>
      </c>
      <c r="I19" s="73" t="s">
        <v>26</v>
      </c>
      <c r="J19" s="12" t="s">
        <v>1</v>
      </c>
      <c r="L19" s="17"/>
    </row>
    <row r="20" spans="2:12" s="16" customFormat="1" ht="6.9" customHeight="1">
      <c r="B20" s="17"/>
      <c r="I20" s="72"/>
      <c r="L20" s="17"/>
    </row>
    <row r="21" spans="2:12" s="16" customFormat="1" ht="12" customHeight="1">
      <c r="B21" s="17"/>
      <c r="D21" s="11" t="s">
        <v>31</v>
      </c>
      <c r="I21" s="73" t="s">
        <v>24</v>
      </c>
      <c r="J21" s="12" t="s">
        <v>1</v>
      </c>
      <c r="L21" s="17"/>
    </row>
    <row r="22" spans="2:12" s="16" customFormat="1" ht="18" customHeight="1">
      <c r="B22" s="17"/>
      <c r="E22" s="12" t="s">
        <v>25</v>
      </c>
      <c r="I22" s="73" t="s">
        <v>26</v>
      </c>
      <c r="J22" s="12" t="s">
        <v>1</v>
      </c>
      <c r="L22" s="17"/>
    </row>
    <row r="23" spans="2:12" s="16" customFormat="1" ht="6.9" customHeight="1">
      <c r="B23" s="17"/>
      <c r="I23" s="72"/>
      <c r="L23" s="17"/>
    </row>
    <row r="24" spans="2:12" s="16" customFormat="1" ht="12" customHeight="1">
      <c r="B24" s="17"/>
      <c r="D24" s="11" t="s">
        <v>32</v>
      </c>
      <c r="I24" s="72"/>
      <c r="L24" s="17"/>
    </row>
    <row r="25" spans="2:12" s="76" customFormat="1" ht="16.5" customHeight="1">
      <c r="B25" s="77"/>
      <c r="E25" s="206" t="s">
        <v>1</v>
      </c>
      <c r="F25" s="206"/>
      <c r="G25" s="206"/>
      <c r="H25" s="206"/>
      <c r="I25" s="78"/>
      <c r="L25" s="77"/>
    </row>
    <row r="26" spans="2:12" s="16" customFormat="1" ht="6.9" customHeight="1">
      <c r="B26" s="17"/>
      <c r="I26" s="72"/>
      <c r="L26" s="17"/>
    </row>
    <row r="27" spans="2:12" s="16" customFormat="1" ht="6.9" customHeight="1">
      <c r="B27" s="17"/>
      <c r="D27" s="39"/>
      <c r="E27" s="39"/>
      <c r="F27" s="39"/>
      <c r="G27" s="39"/>
      <c r="H27" s="39"/>
      <c r="I27" s="79"/>
      <c r="J27" s="39"/>
      <c r="K27" s="39"/>
      <c r="L27" s="17"/>
    </row>
    <row r="28" spans="2:12" s="16" customFormat="1" ht="25.35" customHeight="1">
      <c r="B28" s="17"/>
      <c r="D28" s="80" t="s">
        <v>33</v>
      </c>
      <c r="I28" s="72"/>
      <c r="J28" s="81">
        <f>ROUND(J133, 2)</f>
        <v>0</v>
      </c>
      <c r="L28" s="17"/>
    </row>
    <row r="29" spans="2:12" s="16" customFormat="1" ht="6.9" customHeight="1">
      <c r="B29" s="17"/>
      <c r="D29" s="39"/>
      <c r="E29" s="39"/>
      <c r="F29" s="39"/>
      <c r="G29" s="39"/>
      <c r="H29" s="39"/>
      <c r="I29" s="79"/>
      <c r="J29" s="39"/>
      <c r="K29" s="39"/>
      <c r="L29" s="17"/>
    </row>
    <row r="30" spans="2:12" s="16" customFormat="1" ht="14.4" customHeight="1">
      <c r="B30" s="17"/>
      <c r="F30" s="82" t="s">
        <v>35</v>
      </c>
      <c r="I30" s="83" t="s">
        <v>34</v>
      </c>
      <c r="J30" s="82" t="s">
        <v>36</v>
      </c>
      <c r="L30" s="17"/>
    </row>
    <row r="31" spans="2:12" s="16" customFormat="1" ht="14.4" customHeight="1">
      <c r="B31" s="17"/>
      <c r="D31" s="84" t="s">
        <v>37</v>
      </c>
      <c r="E31" s="11" t="s">
        <v>38</v>
      </c>
      <c r="F31" s="85">
        <f>ROUND((SUM(BE133:BE237)),  2)</f>
        <v>0</v>
      </c>
      <c r="I31" s="86">
        <v>0.21</v>
      </c>
      <c r="J31" s="85">
        <f>ROUND(((SUM(BE133:BE237))*I31),  2)</f>
        <v>0</v>
      </c>
      <c r="L31" s="17"/>
    </row>
    <row r="32" spans="2:12" s="16" customFormat="1" ht="14.4" customHeight="1">
      <c r="B32" s="17"/>
      <c r="E32" s="11" t="s">
        <v>39</v>
      </c>
      <c r="F32" s="85">
        <f>ROUND((SUM(BF133:BF237)),  2)</f>
        <v>0</v>
      </c>
      <c r="I32" s="86">
        <v>0.15</v>
      </c>
      <c r="J32" s="85">
        <f>ROUND(((SUM(BF133:BF237))*I32),  2)</f>
        <v>0</v>
      </c>
      <c r="L32" s="17"/>
    </row>
    <row r="33" spans="2:12" s="16" customFormat="1" ht="14.4" hidden="1" customHeight="1">
      <c r="B33" s="17"/>
      <c r="E33" s="11" t="s">
        <v>40</v>
      </c>
      <c r="F33" s="85">
        <f>ROUND((SUM(BG133:BG237)),  2)</f>
        <v>0</v>
      </c>
      <c r="I33" s="86">
        <v>0.21</v>
      </c>
      <c r="J33" s="85">
        <f>0</f>
        <v>0</v>
      </c>
      <c r="L33" s="17"/>
    </row>
    <row r="34" spans="2:12" s="16" customFormat="1" ht="14.4" hidden="1" customHeight="1">
      <c r="B34" s="17"/>
      <c r="E34" s="11" t="s">
        <v>41</v>
      </c>
      <c r="F34" s="85">
        <f>ROUND((SUM(BH133:BH237)),  2)</f>
        <v>0</v>
      </c>
      <c r="I34" s="86">
        <v>0.15</v>
      </c>
      <c r="J34" s="85">
        <f>0</f>
        <v>0</v>
      </c>
      <c r="L34" s="17"/>
    </row>
    <row r="35" spans="2:12" s="16" customFormat="1" ht="14.4" hidden="1" customHeight="1">
      <c r="B35" s="17"/>
      <c r="E35" s="11" t="s">
        <v>42</v>
      </c>
      <c r="F35" s="85">
        <f>ROUND((SUM(BI133:BI237)),  2)</f>
        <v>0</v>
      </c>
      <c r="I35" s="86">
        <v>0</v>
      </c>
      <c r="J35" s="85">
        <f>0</f>
        <v>0</v>
      </c>
      <c r="L35" s="17"/>
    </row>
    <row r="36" spans="2:12" s="16" customFormat="1" ht="6.9" customHeight="1">
      <c r="B36" s="17"/>
      <c r="I36" s="72"/>
      <c r="L36" s="17"/>
    </row>
    <row r="37" spans="2:12" s="16" customFormat="1" ht="25.35" customHeight="1">
      <c r="B37" s="17"/>
      <c r="C37" s="87"/>
      <c r="D37" s="88" t="s">
        <v>43</v>
      </c>
      <c r="E37" s="42"/>
      <c r="F37" s="42"/>
      <c r="G37" s="89" t="s">
        <v>44</v>
      </c>
      <c r="H37" s="90" t="s">
        <v>45</v>
      </c>
      <c r="I37" s="91"/>
      <c r="J37" s="92">
        <f>SUM(J28:J35)</f>
        <v>0</v>
      </c>
      <c r="K37" s="93"/>
      <c r="L37" s="17"/>
    </row>
    <row r="38" spans="2:12" s="16" customFormat="1" ht="14.4" customHeight="1">
      <c r="B38" s="17"/>
      <c r="I38" s="72"/>
      <c r="L38" s="17"/>
    </row>
    <row r="39" spans="2:12" ht="14.4" customHeight="1">
      <c r="B39" s="5"/>
      <c r="L39" s="5"/>
    </row>
    <row r="40" spans="2:12" ht="14.4" customHeight="1">
      <c r="B40" s="5"/>
      <c r="L40" s="5"/>
    </row>
    <row r="41" spans="2:12" ht="14.4" customHeight="1">
      <c r="B41" s="5"/>
      <c r="L41" s="5"/>
    </row>
    <row r="42" spans="2:12" ht="14.4" customHeight="1">
      <c r="B42" s="5"/>
      <c r="L42" s="5"/>
    </row>
    <row r="43" spans="2:12" ht="14.4" customHeight="1">
      <c r="B43" s="5"/>
      <c r="L43" s="5"/>
    </row>
    <row r="44" spans="2:12" ht="14.4" customHeight="1">
      <c r="B44" s="5"/>
      <c r="L44" s="5"/>
    </row>
    <row r="45" spans="2:12" ht="14.4" customHeight="1">
      <c r="B45" s="5"/>
      <c r="L45" s="5"/>
    </row>
    <row r="46" spans="2:12" ht="14.4" customHeight="1">
      <c r="B46" s="5"/>
      <c r="L46" s="5"/>
    </row>
    <row r="47" spans="2:12" ht="14.4" customHeight="1">
      <c r="B47" s="5"/>
      <c r="L47" s="5"/>
    </row>
    <row r="48" spans="2:12" ht="14.4" customHeight="1">
      <c r="B48" s="5"/>
      <c r="L48" s="5"/>
    </row>
    <row r="49" spans="2:12" ht="14.4" customHeight="1">
      <c r="B49" s="5"/>
      <c r="L49" s="5"/>
    </row>
    <row r="50" spans="2:12" s="16" customFormat="1" ht="14.4" customHeight="1">
      <c r="B50" s="17"/>
      <c r="D50" s="26" t="s">
        <v>46</v>
      </c>
      <c r="E50" s="27"/>
      <c r="F50" s="27"/>
      <c r="G50" s="26" t="s">
        <v>47</v>
      </c>
      <c r="H50" s="27"/>
      <c r="I50" s="94"/>
      <c r="J50" s="27"/>
      <c r="K50" s="27"/>
      <c r="L50" s="17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16" customFormat="1">
      <c r="B61" s="17"/>
      <c r="D61" s="28" t="s">
        <v>48</v>
      </c>
      <c r="E61" s="19"/>
      <c r="F61" s="95" t="s">
        <v>49</v>
      </c>
      <c r="G61" s="28" t="s">
        <v>48</v>
      </c>
      <c r="H61" s="19"/>
      <c r="I61" s="96"/>
      <c r="J61" s="97" t="s">
        <v>49</v>
      </c>
      <c r="K61" s="19"/>
      <c r="L61" s="17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16" customFormat="1">
      <c r="B65" s="17"/>
      <c r="D65" s="26" t="s">
        <v>50</v>
      </c>
      <c r="E65" s="27"/>
      <c r="F65" s="27"/>
      <c r="G65" s="26" t="s">
        <v>51</v>
      </c>
      <c r="H65" s="27"/>
      <c r="I65" s="94"/>
      <c r="J65" s="27"/>
      <c r="K65" s="27"/>
      <c r="L65" s="17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16" customFormat="1">
      <c r="B76" s="17"/>
      <c r="D76" s="28" t="s">
        <v>48</v>
      </c>
      <c r="E76" s="19"/>
      <c r="F76" s="95" t="s">
        <v>49</v>
      </c>
      <c r="G76" s="28" t="s">
        <v>48</v>
      </c>
      <c r="H76" s="19"/>
      <c r="I76" s="96"/>
      <c r="J76" s="97" t="s">
        <v>49</v>
      </c>
      <c r="K76" s="19"/>
      <c r="L76" s="17"/>
    </row>
    <row r="77" spans="2:12" s="16" customFormat="1" ht="14.4" customHeight="1">
      <c r="B77" s="29"/>
      <c r="C77" s="30"/>
      <c r="D77" s="30"/>
      <c r="E77" s="30"/>
      <c r="F77" s="30"/>
      <c r="G77" s="30"/>
      <c r="H77" s="30"/>
      <c r="I77" s="98"/>
      <c r="J77" s="30"/>
      <c r="K77" s="30"/>
      <c r="L77" s="17"/>
    </row>
    <row r="81" spans="2:47" s="16" customFormat="1" ht="6.9" customHeight="1">
      <c r="B81" s="31"/>
      <c r="C81" s="32"/>
      <c r="D81" s="32"/>
      <c r="E81" s="32"/>
      <c r="F81" s="32"/>
      <c r="G81" s="32"/>
      <c r="H81" s="32"/>
      <c r="I81" s="99"/>
      <c r="J81" s="32"/>
      <c r="K81" s="32"/>
      <c r="L81" s="17"/>
    </row>
    <row r="82" spans="2:47" s="16" customFormat="1" ht="24.9" customHeight="1">
      <c r="B82" s="17"/>
      <c r="C82" s="6" t="s">
        <v>82</v>
      </c>
      <c r="I82" s="72"/>
      <c r="L82" s="17"/>
    </row>
    <row r="83" spans="2:47" s="16" customFormat="1" ht="6.9" customHeight="1">
      <c r="B83" s="17"/>
      <c r="I83" s="72"/>
      <c r="L83" s="17"/>
    </row>
    <row r="84" spans="2:47" s="16" customFormat="1" ht="12" customHeight="1">
      <c r="B84" s="17"/>
      <c r="C84" s="11" t="s">
        <v>16</v>
      </c>
      <c r="I84" s="72"/>
      <c r="L84" s="17"/>
    </row>
    <row r="85" spans="2:47" s="16" customFormat="1" ht="24.75" customHeight="1">
      <c r="B85" s="17"/>
      <c r="E85" s="196" t="str">
        <f>E7</f>
        <v>Oprava a rekonstrukce sociálního zázemí fitcentra Sportovní haly Slávie (SHS) - VZ/06/SSRZ/2020</v>
      </c>
      <c r="F85" s="210"/>
      <c r="G85" s="210"/>
      <c r="H85" s="210"/>
      <c r="I85" s="72"/>
      <c r="L85" s="17"/>
    </row>
    <row r="86" spans="2:47" s="16" customFormat="1" ht="6.9" customHeight="1">
      <c r="B86" s="17"/>
      <c r="I86" s="72"/>
      <c r="L86" s="17"/>
    </row>
    <row r="87" spans="2:47" s="16" customFormat="1" ht="12" customHeight="1">
      <c r="B87" s="17"/>
      <c r="C87" s="11" t="s">
        <v>20</v>
      </c>
      <c r="F87" s="12" t="str">
        <f>F10</f>
        <v xml:space="preserve">Havířov </v>
      </c>
      <c r="I87" s="73" t="s">
        <v>22</v>
      </c>
      <c r="J87" s="74">
        <f>IF(J10="","",J10)</f>
        <v>44013</v>
      </c>
      <c r="L87" s="17"/>
    </row>
    <row r="88" spans="2:47" s="16" customFormat="1" ht="6.9" customHeight="1">
      <c r="B88" s="17"/>
      <c r="I88" s="72"/>
      <c r="L88" s="17"/>
    </row>
    <row r="89" spans="2:47" s="16" customFormat="1" ht="15.15" customHeight="1">
      <c r="B89" s="17"/>
      <c r="C89" s="11" t="s">
        <v>23</v>
      </c>
      <c r="F89" s="12" t="str">
        <f>E13</f>
        <v xml:space="preserve"> </v>
      </c>
      <c r="I89" s="73" t="s">
        <v>29</v>
      </c>
      <c r="J89" s="100" t="str">
        <f>E19</f>
        <v xml:space="preserve"> </v>
      </c>
      <c r="L89" s="17"/>
    </row>
    <row r="90" spans="2:47" s="16" customFormat="1" ht="15.15" customHeight="1">
      <c r="B90" s="17"/>
      <c r="C90" s="11" t="s">
        <v>27</v>
      </c>
      <c r="F90" s="12" t="str">
        <f>IF(E16="","",E16)</f>
        <v>Vyplň údaj</v>
      </c>
      <c r="I90" s="73" t="s">
        <v>31</v>
      </c>
      <c r="J90" s="100" t="str">
        <f>E22</f>
        <v xml:space="preserve"> </v>
      </c>
      <c r="L90" s="17"/>
    </row>
    <row r="91" spans="2:47" s="16" customFormat="1" ht="10.35" customHeight="1">
      <c r="B91" s="17"/>
      <c r="I91" s="72"/>
      <c r="L91" s="17"/>
    </row>
    <row r="92" spans="2:47" s="16" customFormat="1" ht="29.25" customHeight="1">
      <c r="B92" s="17"/>
      <c r="C92" s="101" t="s">
        <v>83</v>
      </c>
      <c r="D92" s="87"/>
      <c r="E92" s="87"/>
      <c r="F92" s="87"/>
      <c r="G92" s="87"/>
      <c r="H92" s="87"/>
      <c r="I92" s="102"/>
      <c r="J92" s="103" t="s">
        <v>84</v>
      </c>
      <c r="K92" s="87"/>
      <c r="L92" s="17"/>
    </row>
    <row r="93" spans="2:47" s="16" customFormat="1" ht="10.35" customHeight="1">
      <c r="B93" s="17"/>
      <c r="I93" s="72"/>
      <c r="L93" s="17"/>
    </row>
    <row r="94" spans="2:47" s="16" customFormat="1" ht="22.8" customHeight="1">
      <c r="B94" s="17"/>
      <c r="C94" s="104" t="s">
        <v>85</v>
      </c>
      <c r="I94" s="72"/>
      <c r="J94" s="81">
        <f>J133</f>
        <v>0</v>
      </c>
      <c r="L94" s="17"/>
      <c r="AU94" s="2" t="s">
        <v>86</v>
      </c>
    </row>
    <row r="95" spans="2:47" s="105" customFormat="1" ht="24.9" customHeight="1">
      <c r="B95" s="106"/>
      <c r="D95" s="107" t="s">
        <v>87</v>
      </c>
      <c r="E95" s="108"/>
      <c r="F95" s="108"/>
      <c r="G95" s="108"/>
      <c r="H95" s="108"/>
      <c r="I95" s="109"/>
      <c r="J95" s="110">
        <f>J134</f>
        <v>0</v>
      </c>
      <c r="L95" s="106"/>
    </row>
    <row r="96" spans="2:47" s="111" customFormat="1" ht="19.95" customHeight="1">
      <c r="B96" s="112"/>
      <c r="D96" s="113" t="s">
        <v>88</v>
      </c>
      <c r="E96" s="114"/>
      <c r="F96" s="114"/>
      <c r="G96" s="114"/>
      <c r="H96" s="114"/>
      <c r="I96" s="115"/>
      <c r="J96" s="116">
        <f>J135</f>
        <v>0</v>
      </c>
      <c r="L96" s="112"/>
    </row>
    <row r="97" spans="2:12" s="111" customFormat="1" ht="19.95" customHeight="1">
      <c r="B97" s="112"/>
      <c r="D97" s="113" t="s">
        <v>89</v>
      </c>
      <c r="E97" s="114"/>
      <c r="F97" s="114"/>
      <c r="G97" s="114"/>
      <c r="H97" s="114"/>
      <c r="I97" s="115"/>
      <c r="J97" s="116">
        <f>J138</f>
        <v>0</v>
      </c>
      <c r="L97" s="112"/>
    </row>
    <row r="98" spans="2:12" s="111" customFormat="1" ht="19.95" customHeight="1">
      <c r="B98" s="112"/>
      <c r="D98" s="113" t="s">
        <v>90</v>
      </c>
      <c r="E98" s="114"/>
      <c r="F98" s="114"/>
      <c r="G98" s="114"/>
      <c r="H98" s="114"/>
      <c r="I98" s="115"/>
      <c r="J98" s="116">
        <f>J146</f>
        <v>0</v>
      </c>
      <c r="L98" s="112"/>
    </row>
    <row r="99" spans="2:12" s="111" customFormat="1" ht="19.95" customHeight="1">
      <c r="B99" s="112"/>
      <c r="D99" s="113" t="s">
        <v>91</v>
      </c>
      <c r="E99" s="114"/>
      <c r="F99" s="114"/>
      <c r="G99" s="114"/>
      <c r="H99" s="114"/>
      <c r="I99" s="115"/>
      <c r="J99" s="116">
        <f>J151</f>
        <v>0</v>
      </c>
      <c r="L99" s="112"/>
    </row>
    <row r="100" spans="2:12" s="111" customFormat="1" ht="19.95" customHeight="1">
      <c r="B100" s="112"/>
      <c r="D100" s="113" t="s">
        <v>92</v>
      </c>
      <c r="E100" s="114"/>
      <c r="F100" s="114"/>
      <c r="G100" s="114"/>
      <c r="H100" s="114"/>
      <c r="I100" s="115"/>
      <c r="J100" s="116">
        <f>J156</f>
        <v>0</v>
      </c>
      <c r="L100" s="112"/>
    </row>
    <row r="101" spans="2:12" s="105" customFormat="1" ht="24.9" customHeight="1">
      <c r="B101" s="106"/>
      <c r="D101" s="107" t="s">
        <v>93</v>
      </c>
      <c r="E101" s="108"/>
      <c r="F101" s="108"/>
      <c r="G101" s="108"/>
      <c r="H101" s="108"/>
      <c r="I101" s="109"/>
      <c r="J101" s="110">
        <f>J158</f>
        <v>0</v>
      </c>
      <c r="L101" s="106"/>
    </row>
    <row r="102" spans="2:12" s="111" customFormat="1" ht="19.95" customHeight="1">
      <c r="B102" s="112"/>
      <c r="D102" s="113" t="s">
        <v>94</v>
      </c>
      <c r="E102" s="114"/>
      <c r="F102" s="114"/>
      <c r="G102" s="114"/>
      <c r="H102" s="114"/>
      <c r="I102" s="115"/>
      <c r="J102" s="116">
        <f>J159</f>
        <v>0</v>
      </c>
      <c r="L102" s="112"/>
    </row>
    <row r="103" spans="2:12" s="111" customFormat="1" ht="19.95" customHeight="1">
      <c r="B103" s="112"/>
      <c r="D103" s="113" t="s">
        <v>95</v>
      </c>
      <c r="E103" s="114"/>
      <c r="F103" s="114"/>
      <c r="G103" s="114"/>
      <c r="H103" s="114"/>
      <c r="I103" s="115"/>
      <c r="J103" s="116">
        <f>J161</f>
        <v>0</v>
      </c>
      <c r="L103" s="112"/>
    </row>
    <row r="104" spans="2:12" s="111" customFormat="1" ht="19.95" customHeight="1">
      <c r="B104" s="112"/>
      <c r="D104" s="113" t="s">
        <v>96</v>
      </c>
      <c r="E104" s="114"/>
      <c r="F104" s="114"/>
      <c r="G104" s="114"/>
      <c r="H104" s="114"/>
      <c r="I104" s="115"/>
      <c r="J104" s="116">
        <f>J164</f>
        <v>0</v>
      </c>
      <c r="L104" s="112"/>
    </row>
    <row r="105" spans="2:12" s="111" customFormat="1" ht="19.95" customHeight="1">
      <c r="B105" s="112"/>
      <c r="D105" s="113" t="s">
        <v>97</v>
      </c>
      <c r="E105" s="114"/>
      <c r="F105" s="114"/>
      <c r="G105" s="114"/>
      <c r="H105" s="114"/>
      <c r="I105" s="115"/>
      <c r="J105" s="116">
        <f>J179</f>
        <v>0</v>
      </c>
      <c r="L105" s="112"/>
    </row>
    <row r="106" spans="2:12" s="111" customFormat="1" ht="19.95" customHeight="1">
      <c r="B106" s="112"/>
      <c r="D106" s="113" t="s">
        <v>98</v>
      </c>
      <c r="E106" s="114"/>
      <c r="F106" s="114"/>
      <c r="G106" s="114"/>
      <c r="H106" s="114"/>
      <c r="I106" s="115"/>
      <c r="J106" s="116">
        <f>J186</f>
        <v>0</v>
      </c>
      <c r="L106" s="112"/>
    </row>
    <row r="107" spans="2:12" s="111" customFormat="1" ht="19.95" customHeight="1">
      <c r="B107" s="112"/>
      <c r="D107" s="113" t="s">
        <v>99</v>
      </c>
      <c r="E107" s="114"/>
      <c r="F107" s="114"/>
      <c r="G107" s="114"/>
      <c r="H107" s="114"/>
      <c r="I107" s="115"/>
      <c r="J107" s="116">
        <f>J194</f>
        <v>0</v>
      </c>
      <c r="L107" s="112"/>
    </row>
    <row r="108" spans="2:12" s="111" customFormat="1" ht="19.95" customHeight="1">
      <c r="B108" s="112"/>
      <c r="D108" s="113" t="s">
        <v>100</v>
      </c>
      <c r="E108" s="114"/>
      <c r="F108" s="114"/>
      <c r="G108" s="114"/>
      <c r="H108" s="114"/>
      <c r="I108" s="115"/>
      <c r="J108" s="116">
        <f>J199</f>
        <v>0</v>
      </c>
      <c r="L108" s="112"/>
    </row>
    <row r="109" spans="2:12" s="111" customFormat="1" ht="19.95" customHeight="1">
      <c r="B109" s="112"/>
      <c r="D109" s="113" t="s">
        <v>101</v>
      </c>
      <c r="E109" s="114"/>
      <c r="F109" s="114"/>
      <c r="G109" s="114"/>
      <c r="H109" s="114"/>
      <c r="I109" s="115"/>
      <c r="J109" s="116">
        <f>J201</f>
        <v>0</v>
      </c>
      <c r="L109" s="112"/>
    </row>
    <row r="110" spans="2:12" s="111" customFormat="1" ht="19.95" customHeight="1">
      <c r="B110" s="112"/>
      <c r="D110" s="113" t="s">
        <v>102</v>
      </c>
      <c r="E110" s="114"/>
      <c r="F110" s="114"/>
      <c r="G110" s="114"/>
      <c r="H110" s="114"/>
      <c r="I110" s="115"/>
      <c r="J110" s="116">
        <f>J214</f>
        <v>0</v>
      </c>
      <c r="L110" s="112"/>
    </row>
    <row r="111" spans="2:12" s="111" customFormat="1" ht="19.95" customHeight="1">
      <c r="B111" s="112"/>
      <c r="D111" s="113" t="s">
        <v>103</v>
      </c>
      <c r="E111" s="114"/>
      <c r="F111" s="114"/>
      <c r="G111" s="114"/>
      <c r="H111" s="114"/>
      <c r="I111" s="115"/>
      <c r="J111" s="116">
        <f>J216</f>
        <v>0</v>
      </c>
      <c r="L111" s="112"/>
    </row>
    <row r="112" spans="2:12" s="111" customFormat="1" ht="19.95" customHeight="1">
      <c r="B112" s="112"/>
      <c r="D112" s="113" t="s">
        <v>104</v>
      </c>
      <c r="E112" s="114"/>
      <c r="F112" s="114"/>
      <c r="G112" s="114"/>
      <c r="H112" s="114"/>
      <c r="I112" s="115"/>
      <c r="J112" s="116">
        <f>J227</f>
        <v>0</v>
      </c>
      <c r="L112" s="112"/>
    </row>
    <row r="113" spans="2:12" s="111" customFormat="1" ht="19.95" customHeight="1">
      <c r="B113" s="112"/>
      <c r="D113" s="113" t="s">
        <v>105</v>
      </c>
      <c r="E113" s="114"/>
      <c r="F113" s="114"/>
      <c r="G113" s="114"/>
      <c r="H113" s="114"/>
      <c r="I113" s="115"/>
      <c r="J113" s="116">
        <f>J229</f>
        <v>0</v>
      </c>
      <c r="L113" s="112"/>
    </row>
    <row r="114" spans="2:12" s="105" customFormat="1" ht="24.9" customHeight="1">
      <c r="B114" s="106"/>
      <c r="D114" s="107" t="s">
        <v>106</v>
      </c>
      <c r="E114" s="108"/>
      <c r="F114" s="108"/>
      <c r="G114" s="108"/>
      <c r="H114" s="108"/>
      <c r="I114" s="109"/>
      <c r="J114" s="110">
        <f>J233</f>
        <v>0</v>
      </c>
      <c r="L114" s="106"/>
    </row>
    <row r="115" spans="2:12" s="111" customFormat="1" ht="19.95" customHeight="1">
      <c r="B115" s="112"/>
      <c r="D115" s="113" t="s">
        <v>107</v>
      </c>
      <c r="E115" s="114"/>
      <c r="F115" s="114"/>
      <c r="G115" s="114"/>
      <c r="H115" s="114"/>
      <c r="I115" s="115"/>
      <c r="J115" s="116">
        <f>J234</f>
        <v>0</v>
      </c>
      <c r="L115" s="112"/>
    </row>
    <row r="116" spans="2:12" s="16" customFormat="1" ht="21.75" customHeight="1">
      <c r="B116" s="17"/>
      <c r="I116" s="72"/>
      <c r="L116" s="17"/>
    </row>
    <row r="117" spans="2:12" s="16" customFormat="1" ht="6.9" customHeight="1">
      <c r="B117" s="29"/>
      <c r="C117" s="30"/>
      <c r="D117" s="30"/>
      <c r="E117" s="30"/>
      <c r="F117" s="30"/>
      <c r="G117" s="30"/>
      <c r="H117" s="30"/>
      <c r="I117" s="98"/>
      <c r="J117" s="30"/>
      <c r="K117" s="30"/>
      <c r="L117" s="17"/>
    </row>
    <row r="121" spans="2:12" s="16" customFormat="1" ht="6.9" customHeight="1">
      <c r="B121" s="31"/>
      <c r="C121" s="32"/>
      <c r="D121" s="32"/>
      <c r="E121" s="32"/>
      <c r="F121" s="32"/>
      <c r="G121" s="32"/>
      <c r="H121" s="32"/>
      <c r="I121" s="99"/>
      <c r="J121" s="32"/>
      <c r="K121" s="32"/>
      <c r="L121" s="17"/>
    </row>
    <row r="122" spans="2:12" s="16" customFormat="1" ht="24.9" customHeight="1">
      <c r="B122" s="17"/>
      <c r="C122" s="6" t="s">
        <v>108</v>
      </c>
      <c r="I122" s="72"/>
      <c r="L122" s="17"/>
    </row>
    <row r="123" spans="2:12" s="16" customFormat="1" ht="6.9" customHeight="1">
      <c r="B123" s="17"/>
      <c r="I123" s="72"/>
      <c r="L123" s="17"/>
    </row>
    <row r="124" spans="2:12" s="16" customFormat="1" ht="12" customHeight="1">
      <c r="B124" s="17"/>
      <c r="C124" s="11" t="s">
        <v>16</v>
      </c>
      <c r="I124" s="72"/>
      <c r="L124" s="17"/>
    </row>
    <row r="125" spans="2:12" s="16" customFormat="1" ht="24.75" customHeight="1">
      <c r="B125" s="17"/>
      <c r="E125" s="196" t="str">
        <f>E7</f>
        <v>Oprava a rekonstrukce sociálního zázemí fitcentra Sportovní haly Slávie (SHS) - VZ/06/SSRZ/2020</v>
      </c>
      <c r="F125" s="210"/>
      <c r="G125" s="210"/>
      <c r="H125" s="210"/>
      <c r="I125" s="72"/>
      <c r="L125" s="17"/>
    </row>
    <row r="126" spans="2:12" s="16" customFormat="1" ht="6.9" customHeight="1">
      <c r="B126" s="17"/>
      <c r="I126" s="72"/>
      <c r="L126" s="17"/>
    </row>
    <row r="127" spans="2:12" s="16" customFormat="1" ht="12" customHeight="1">
      <c r="B127" s="17"/>
      <c r="C127" s="11" t="s">
        <v>20</v>
      </c>
      <c r="F127" s="12" t="str">
        <f>F10</f>
        <v xml:space="preserve">Havířov </v>
      </c>
      <c r="I127" s="73" t="s">
        <v>22</v>
      </c>
      <c r="J127" s="74">
        <f>IF(J10="","",J10)</f>
        <v>44013</v>
      </c>
      <c r="L127" s="17"/>
    </row>
    <row r="128" spans="2:12" s="16" customFormat="1" ht="6.9" customHeight="1">
      <c r="B128" s="17"/>
      <c r="I128" s="72"/>
      <c r="L128" s="17"/>
    </row>
    <row r="129" spans="2:65" s="16" customFormat="1" ht="15.15" customHeight="1">
      <c r="B129" s="17"/>
      <c r="C129" s="11" t="s">
        <v>23</v>
      </c>
      <c r="F129" s="12" t="str">
        <f>E13</f>
        <v xml:space="preserve"> </v>
      </c>
      <c r="I129" s="73" t="s">
        <v>29</v>
      </c>
      <c r="J129" s="100" t="str">
        <f>E19</f>
        <v xml:space="preserve"> </v>
      </c>
      <c r="L129" s="17"/>
    </row>
    <row r="130" spans="2:65" s="16" customFormat="1" ht="15.15" customHeight="1">
      <c r="B130" s="17"/>
      <c r="C130" s="11" t="s">
        <v>27</v>
      </c>
      <c r="F130" s="12" t="str">
        <f>IF(E16="","",E16)</f>
        <v>Vyplň údaj</v>
      </c>
      <c r="I130" s="73" t="s">
        <v>31</v>
      </c>
      <c r="J130" s="100" t="str">
        <f>E22</f>
        <v xml:space="preserve"> </v>
      </c>
      <c r="L130" s="17"/>
    </row>
    <row r="131" spans="2:65" s="16" customFormat="1" ht="10.35" customHeight="1">
      <c r="B131" s="17"/>
      <c r="I131" s="72"/>
      <c r="L131" s="17"/>
    </row>
    <row r="132" spans="2:65" s="117" customFormat="1" ht="29.25" customHeight="1">
      <c r="B132" s="118"/>
      <c r="C132" s="119" t="s">
        <v>109</v>
      </c>
      <c r="D132" s="120" t="s">
        <v>58</v>
      </c>
      <c r="E132" s="120" t="s">
        <v>54</v>
      </c>
      <c r="F132" s="120" t="s">
        <v>55</v>
      </c>
      <c r="G132" s="120" t="s">
        <v>110</v>
      </c>
      <c r="H132" s="120" t="s">
        <v>111</v>
      </c>
      <c r="I132" s="121" t="s">
        <v>112</v>
      </c>
      <c r="J132" s="122" t="s">
        <v>84</v>
      </c>
      <c r="K132" s="123" t="s">
        <v>113</v>
      </c>
      <c r="L132" s="118"/>
      <c r="M132" s="44" t="s">
        <v>1</v>
      </c>
      <c r="N132" s="45" t="s">
        <v>37</v>
      </c>
      <c r="O132" s="45" t="s">
        <v>114</v>
      </c>
      <c r="P132" s="45" t="s">
        <v>115</v>
      </c>
      <c r="Q132" s="45" t="s">
        <v>116</v>
      </c>
      <c r="R132" s="45" t="s">
        <v>117</v>
      </c>
      <c r="S132" s="45" t="s">
        <v>118</v>
      </c>
      <c r="T132" s="46" t="s">
        <v>119</v>
      </c>
    </row>
    <row r="133" spans="2:65" s="16" customFormat="1" ht="22.8" customHeight="1">
      <c r="B133" s="17"/>
      <c r="C133" s="50" t="s">
        <v>120</v>
      </c>
      <c r="I133" s="72"/>
      <c r="J133" s="124">
        <f>BK133</f>
        <v>0</v>
      </c>
      <c r="L133" s="17"/>
      <c r="M133" s="47"/>
      <c r="N133" s="39"/>
      <c r="O133" s="39"/>
      <c r="P133" s="125">
        <f>P134+P158+P233</f>
        <v>0</v>
      </c>
      <c r="Q133" s="39"/>
      <c r="R133" s="125">
        <f>R134+R158+R233</f>
        <v>22.159659439999999</v>
      </c>
      <c r="S133" s="39"/>
      <c r="T133" s="126">
        <f>T134+T158+T233</f>
        <v>36.057291059999997</v>
      </c>
      <c r="AT133" s="2" t="s">
        <v>72</v>
      </c>
      <c r="AU133" s="2" t="s">
        <v>86</v>
      </c>
      <c r="BK133" s="127">
        <f>BK134+BK158+BK233</f>
        <v>0</v>
      </c>
    </row>
    <row r="134" spans="2:65" s="128" customFormat="1" ht="25.95" customHeight="1">
      <c r="B134" s="129"/>
      <c r="D134" s="130" t="s">
        <v>72</v>
      </c>
      <c r="E134" s="131" t="s">
        <v>121</v>
      </c>
      <c r="F134" s="131" t="s">
        <v>122</v>
      </c>
      <c r="I134" s="132"/>
      <c r="J134" s="133">
        <f>BK134</f>
        <v>0</v>
      </c>
      <c r="L134" s="129"/>
      <c r="M134" s="134"/>
      <c r="P134" s="135">
        <f>P135+P138+P146+P151+P156</f>
        <v>0</v>
      </c>
      <c r="R134" s="135">
        <f>R135+R138+R146+R151+R156</f>
        <v>16.99192266</v>
      </c>
      <c r="T134" s="136">
        <f>T135+T138+T146+T151+T156</f>
        <v>19.700463999999997</v>
      </c>
      <c r="AR134" s="130" t="s">
        <v>78</v>
      </c>
      <c r="AT134" s="137" t="s">
        <v>72</v>
      </c>
      <c r="AU134" s="137" t="s">
        <v>73</v>
      </c>
      <c r="AY134" s="130" t="s">
        <v>123</v>
      </c>
      <c r="BK134" s="138">
        <f>BK135+BK138+BK146+BK151+BK156</f>
        <v>0</v>
      </c>
    </row>
    <row r="135" spans="2:65" s="128" customFormat="1" ht="22.8" customHeight="1">
      <c r="B135" s="129"/>
      <c r="D135" s="130" t="s">
        <v>72</v>
      </c>
      <c r="E135" s="139" t="s">
        <v>124</v>
      </c>
      <c r="F135" s="139" t="s">
        <v>125</v>
      </c>
      <c r="I135" s="132"/>
      <c r="J135" s="140">
        <f>BK135</f>
        <v>0</v>
      </c>
      <c r="L135" s="129"/>
      <c r="M135" s="134"/>
      <c r="P135" s="135">
        <f>SUM(P136:P137)</f>
        <v>0</v>
      </c>
      <c r="R135" s="135">
        <f>SUM(R136:R137)</f>
        <v>6.543558420000001</v>
      </c>
      <c r="T135" s="136">
        <f>SUM(T136:T137)</f>
        <v>0</v>
      </c>
      <c r="AR135" s="130" t="s">
        <v>78</v>
      </c>
      <c r="AT135" s="137" t="s">
        <v>72</v>
      </c>
      <c r="AU135" s="137" t="s">
        <v>78</v>
      </c>
      <c r="AY135" s="130" t="s">
        <v>123</v>
      </c>
      <c r="BK135" s="138">
        <f>SUM(BK136:BK137)</f>
        <v>0</v>
      </c>
    </row>
    <row r="136" spans="2:65" s="16" customFormat="1" ht="21.75" customHeight="1">
      <c r="B136" s="17"/>
      <c r="C136" s="141" t="s">
        <v>78</v>
      </c>
      <c r="D136" s="141" t="s">
        <v>126</v>
      </c>
      <c r="E136" s="142" t="s">
        <v>127</v>
      </c>
      <c r="F136" s="143" t="s">
        <v>128</v>
      </c>
      <c r="G136" s="144" t="s">
        <v>129</v>
      </c>
      <c r="H136" s="145">
        <v>10</v>
      </c>
      <c r="I136" s="146"/>
      <c r="J136" s="147">
        <f>ROUND(I136*H136,2)</f>
        <v>0</v>
      </c>
      <c r="K136" s="148"/>
      <c r="L136" s="17"/>
      <c r="M136" s="149" t="s">
        <v>1</v>
      </c>
      <c r="N136" s="150" t="s">
        <v>38</v>
      </c>
      <c r="P136" s="151">
        <f>O136*H136</f>
        <v>0</v>
      </c>
      <c r="Q136" s="151">
        <v>2.2280000000000001E-2</v>
      </c>
      <c r="R136" s="151">
        <f>Q136*H136</f>
        <v>0.2228</v>
      </c>
      <c r="S136" s="151">
        <v>0</v>
      </c>
      <c r="T136" s="152">
        <f>S136*H136</f>
        <v>0</v>
      </c>
      <c r="AR136" s="153" t="s">
        <v>130</v>
      </c>
      <c r="AT136" s="153" t="s">
        <v>126</v>
      </c>
      <c r="AU136" s="153" t="s">
        <v>80</v>
      </c>
      <c r="AY136" s="2" t="s">
        <v>123</v>
      </c>
      <c r="BE136" s="154">
        <f>IF(N136="základní",J136,0)</f>
        <v>0</v>
      </c>
      <c r="BF136" s="154">
        <f>IF(N136="snížená",J136,0)</f>
        <v>0</v>
      </c>
      <c r="BG136" s="154">
        <f>IF(N136="zákl. přenesená",J136,0)</f>
        <v>0</v>
      </c>
      <c r="BH136" s="154">
        <f>IF(N136="sníž. přenesená",J136,0)</f>
        <v>0</v>
      </c>
      <c r="BI136" s="154">
        <f>IF(N136="nulová",J136,0)</f>
        <v>0</v>
      </c>
      <c r="BJ136" s="2" t="s">
        <v>78</v>
      </c>
      <c r="BK136" s="154">
        <f>ROUND(I136*H136,2)</f>
        <v>0</v>
      </c>
      <c r="BL136" s="2" t="s">
        <v>130</v>
      </c>
      <c r="BM136" s="153" t="s">
        <v>131</v>
      </c>
    </row>
    <row r="137" spans="2:65" s="16" customFormat="1" ht="21.75" customHeight="1">
      <c r="B137" s="17"/>
      <c r="C137" s="141" t="s">
        <v>80</v>
      </c>
      <c r="D137" s="141" t="s">
        <v>126</v>
      </c>
      <c r="E137" s="142" t="s">
        <v>132</v>
      </c>
      <c r="F137" s="143" t="s">
        <v>133</v>
      </c>
      <c r="G137" s="144" t="s">
        <v>134</v>
      </c>
      <c r="H137" s="145">
        <v>107.18600000000001</v>
      </c>
      <c r="I137" s="146"/>
      <c r="J137" s="147">
        <f>ROUND(I137*H137,2)</f>
        <v>0</v>
      </c>
      <c r="K137" s="148"/>
      <c r="L137" s="17"/>
      <c r="M137" s="149" t="s">
        <v>1</v>
      </c>
      <c r="N137" s="150" t="s">
        <v>38</v>
      </c>
      <c r="P137" s="151">
        <f>O137*H137</f>
        <v>0</v>
      </c>
      <c r="Q137" s="151">
        <v>5.8970000000000002E-2</v>
      </c>
      <c r="R137" s="151">
        <f>Q137*H137</f>
        <v>6.3207584200000007</v>
      </c>
      <c r="S137" s="151">
        <v>0</v>
      </c>
      <c r="T137" s="152">
        <f>S137*H137</f>
        <v>0</v>
      </c>
      <c r="AR137" s="153" t="s">
        <v>130</v>
      </c>
      <c r="AT137" s="153" t="s">
        <v>126</v>
      </c>
      <c r="AU137" s="153" t="s">
        <v>80</v>
      </c>
      <c r="AY137" s="2" t="s">
        <v>123</v>
      </c>
      <c r="BE137" s="154">
        <f>IF(N137="základní",J137,0)</f>
        <v>0</v>
      </c>
      <c r="BF137" s="154">
        <f>IF(N137="snížená",J137,0)</f>
        <v>0</v>
      </c>
      <c r="BG137" s="154">
        <f>IF(N137="zákl. přenesená",J137,0)</f>
        <v>0</v>
      </c>
      <c r="BH137" s="154">
        <f>IF(N137="sníž. přenesená",J137,0)</f>
        <v>0</v>
      </c>
      <c r="BI137" s="154">
        <f>IF(N137="nulová",J137,0)</f>
        <v>0</v>
      </c>
      <c r="BJ137" s="2" t="s">
        <v>78</v>
      </c>
      <c r="BK137" s="154">
        <f>ROUND(I137*H137,2)</f>
        <v>0</v>
      </c>
      <c r="BL137" s="2" t="s">
        <v>130</v>
      </c>
      <c r="BM137" s="153" t="s">
        <v>135</v>
      </c>
    </row>
    <row r="138" spans="2:65" s="128" customFormat="1" ht="22.8" customHeight="1">
      <c r="B138" s="129"/>
      <c r="D138" s="130" t="s">
        <v>72</v>
      </c>
      <c r="E138" s="139" t="s">
        <v>136</v>
      </c>
      <c r="F138" s="139" t="s">
        <v>137</v>
      </c>
      <c r="I138" s="132"/>
      <c r="J138" s="140">
        <f>BK138</f>
        <v>0</v>
      </c>
      <c r="L138" s="129"/>
      <c r="M138" s="134"/>
      <c r="P138" s="135">
        <f>SUM(P139:P145)</f>
        <v>0</v>
      </c>
      <c r="R138" s="135">
        <f>SUM(R139:R145)</f>
        <v>10.44836424</v>
      </c>
      <c r="T138" s="136">
        <f>SUM(T139:T145)</f>
        <v>0</v>
      </c>
      <c r="AR138" s="130" t="s">
        <v>78</v>
      </c>
      <c r="AT138" s="137" t="s">
        <v>72</v>
      </c>
      <c r="AU138" s="137" t="s">
        <v>78</v>
      </c>
      <c r="AY138" s="130" t="s">
        <v>123</v>
      </c>
      <c r="BK138" s="138">
        <f>SUM(BK139:BK145)</f>
        <v>0</v>
      </c>
    </row>
    <row r="139" spans="2:65" s="16" customFormat="1" ht="21.75" customHeight="1">
      <c r="B139" s="17"/>
      <c r="C139" s="141" t="s">
        <v>124</v>
      </c>
      <c r="D139" s="141" t="s">
        <v>126</v>
      </c>
      <c r="E139" s="142" t="s">
        <v>138</v>
      </c>
      <c r="F139" s="143" t="s">
        <v>139</v>
      </c>
      <c r="G139" s="144" t="s">
        <v>134</v>
      </c>
      <c r="H139" s="145">
        <v>246.256</v>
      </c>
      <c r="I139" s="146"/>
      <c r="J139" s="147">
        <f t="shared" ref="J139:J145" si="0">ROUND(I139*H139,2)</f>
        <v>0</v>
      </c>
      <c r="K139" s="148"/>
      <c r="L139" s="17"/>
      <c r="M139" s="149" t="s">
        <v>1</v>
      </c>
      <c r="N139" s="150" t="s">
        <v>38</v>
      </c>
      <c r="P139" s="151">
        <f t="shared" ref="P139:P145" si="1">O139*H139</f>
        <v>0</v>
      </c>
      <c r="Q139" s="151">
        <v>4.3800000000000002E-3</v>
      </c>
      <c r="R139" s="151">
        <f t="shared" ref="R139:R145" si="2">Q139*H139</f>
        <v>1.07860128</v>
      </c>
      <c r="S139" s="151">
        <v>0</v>
      </c>
      <c r="T139" s="152">
        <f t="shared" ref="T139:T145" si="3">S139*H139</f>
        <v>0</v>
      </c>
      <c r="AR139" s="153" t="s">
        <v>130</v>
      </c>
      <c r="AT139" s="153" t="s">
        <v>126</v>
      </c>
      <c r="AU139" s="153" t="s">
        <v>80</v>
      </c>
      <c r="AY139" s="2" t="s">
        <v>123</v>
      </c>
      <c r="BE139" s="154">
        <f t="shared" ref="BE139:BE145" si="4">IF(N139="základní",J139,0)</f>
        <v>0</v>
      </c>
      <c r="BF139" s="154">
        <f t="shared" ref="BF139:BF145" si="5">IF(N139="snížená",J139,0)</f>
        <v>0</v>
      </c>
      <c r="BG139" s="154">
        <f t="shared" ref="BG139:BG145" si="6">IF(N139="zákl. přenesená",J139,0)</f>
        <v>0</v>
      </c>
      <c r="BH139" s="154">
        <f t="shared" ref="BH139:BH145" si="7">IF(N139="sníž. přenesená",J139,0)</f>
        <v>0</v>
      </c>
      <c r="BI139" s="154">
        <f t="shared" ref="BI139:BI145" si="8">IF(N139="nulová",J139,0)</f>
        <v>0</v>
      </c>
      <c r="BJ139" s="2" t="s">
        <v>78</v>
      </c>
      <c r="BK139" s="154">
        <f t="shared" ref="BK139:BK145" si="9">ROUND(I139*H139,2)</f>
        <v>0</v>
      </c>
      <c r="BL139" s="2" t="s">
        <v>130</v>
      </c>
      <c r="BM139" s="153" t="s">
        <v>140</v>
      </c>
    </row>
    <row r="140" spans="2:65" s="16" customFormat="1" ht="21.75" customHeight="1">
      <c r="B140" s="17"/>
      <c r="C140" s="141" t="s">
        <v>130</v>
      </c>
      <c r="D140" s="141" t="s">
        <v>126</v>
      </c>
      <c r="E140" s="142" t="s">
        <v>141</v>
      </c>
      <c r="F140" s="143" t="s">
        <v>142</v>
      </c>
      <c r="G140" s="144" t="s">
        <v>134</v>
      </c>
      <c r="H140" s="145">
        <v>126.416</v>
      </c>
      <c r="I140" s="146"/>
      <c r="J140" s="147">
        <f t="shared" si="0"/>
        <v>0</v>
      </c>
      <c r="K140" s="148"/>
      <c r="L140" s="17"/>
      <c r="M140" s="149" t="s">
        <v>1</v>
      </c>
      <c r="N140" s="150" t="s">
        <v>38</v>
      </c>
      <c r="P140" s="151">
        <f t="shared" si="1"/>
        <v>0</v>
      </c>
      <c r="Q140" s="151">
        <v>1.103E-2</v>
      </c>
      <c r="R140" s="151">
        <f t="shared" si="2"/>
        <v>1.39436848</v>
      </c>
      <c r="S140" s="151">
        <v>0</v>
      </c>
      <c r="T140" s="152">
        <f t="shared" si="3"/>
        <v>0</v>
      </c>
      <c r="AR140" s="153" t="s">
        <v>130</v>
      </c>
      <c r="AT140" s="153" t="s">
        <v>126</v>
      </c>
      <c r="AU140" s="153" t="s">
        <v>80</v>
      </c>
      <c r="AY140" s="2" t="s">
        <v>123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2" t="s">
        <v>78</v>
      </c>
      <c r="BK140" s="154">
        <f t="shared" si="9"/>
        <v>0</v>
      </c>
      <c r="BL140" s="2" t="s">
        <v>130</v>
      </c>
      <c r="BM140" s="153" t="s">
        <v>143</v>
      </c>
    </row>
    <row r="141" spans="2:65" s="16" customFormat="1" ht="21.75" customHeight="1">
      <c r="B141" s="17"/>
      <c r="C141" s="141" t="s">
        <v>144</v>
      </c>
      <c r="D141" s="141" t="s">
        <v>126</v>
      </c>
      <c r="E141" s="142" t="s">
        <v>145</v>
      </c>
      <c r="F141" s="143" t="s">
        <v>146</v>
      </c>
      <c r="G141" s="144" t="s">
        <v>134</v>
      </c>
      <c r="H141" s="145">
        <v>189.624</v>
      </c>
      <c r="I141" s="146"/>
      <c r="J141" s="147">
        <f t="shared" si="0"/>
        <v>0</v>
      </c>
      <c r="K141" s="148"/>
      <c r="L141" s="17"/>
      <c r="M141" s="149" t="s">
        <v>1</v>
      </c>
      <c r="N141" s="150" t="s">
        <v>38</v>
      </c>
      <c r="P141" s="151">
        <f t="shared" si="1"/>
        <v>0</v>
      </c>
      <c r="Q141" s="151">
        <v>5.5199999999999997E-3</v>
      </c>
      <c r="R141" s="151">
        <f t="shared" si="2"/>
        <v>1.04672448</v>
      </c>
      <c r="S141" s="151">
        <v>0</v>
      </c>
      <c r="T141" s="152">
        <f t="shared" si="3"/>
        <v>0</v>
      </c>
      <c r="AR141" s="153" t="s">
        <v>130</v>
      </c>
      <c r="AT141" s="153" t="s">
        <v>126</v>
      </c>
      <c r="AU141" s="153" t="s">
        <v>80</v>
      </c>
      <c r="AY141" s="2" t="s">
        <v>123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2" t="s">
        <v>78</v>
      </c>
      <c r="BK141" s="154">
        <f t="shared" si="9"/>
        <v>0</v>
      </c>
      <c r="BL141" s="2" t="s">
        <v>130</v>
      </c>
      <c r="BM141" s="153" t="s">
        <v>147</v>
      </c>
    </row>
    <row r="142" spans="2:65" s="16" customFormat="1" ht="16.5" customHeight="1">
      <c r="B142" s="17"/>
      <c r="C142" s="141" t="s">
        <v>136</v>
      </c>
      <c r="D142" s="141" t="s">
        <v>126</v>
      </c>
      <c r="E142" s="142" t="s">
        <v>148</v>
      </c>
      <c r="F142" s="143" t="s">
        <v>149</v>
      </c>
      <c r="G142" s="144" t="s">
        <v>134</v>
      </c>
      <c r="H142" s="145">
        <v>61.835000000000001</v>
      </c>
      <c r="I142" s="146"/>
      <c r="J142" s="147">
        <f t="shared" si="0"/>
        <v>0</v>
      </c>
      <c r="K142" s="148"/>
      <c r="L142" s="17"/>
      <c r="M142" s="149" t="s">
        <v>1</v>
      </c>
      <c r="N142" s="150" t="s">
        <v>38</v>
      </c>
      <c r="P142" s="151">
        <f t="shared" si="1"/>
        <v>0</v>
      </c>
      <c r="Q142" s="151">
        <v>0.11</v>
      </c>
      <c r="R142" s="151">
        <f t="shared" si="2"/>
        <v>6.80185</v>
      </c>
      <c r="S142" s="151">
        <v>0</v>
      </c>
      <c r="T142" s="152">
        <f t="shared" si="3"/>
        <v>0</v>
      </c>
      <c r="AR142" s="153" t="s">
        <v>130</v>
      </c>
      <c r="AT142" s="153" t="s">
        <v>126</v>
      </c>
      <c r="AU142" s="153" t="s">
        <v>80</v>
      </c>
      <c r="AY142" s="2" t="s">
        <v>123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2" t="s">
        <v>78</v>
      </c>
      <c r="BK142" s="154">
        <f t="shared" si="9"/>
        <v>0</v>
      </c>
      <c r="BL142" s="2" t="s">
        <v>130</v>
      </c>
      <c r="BM142" s="153" t="s">
        <v>150</v>
      </c>
    </row>
    <row r="143" spans="2:65" s="16" customFormat="1" ht="21.75" customHeight="1">
      <c r="B143" s="17"/>
      <c r="C143" s="141" t="s">
        <v>151</v>
      </c>
      <c r="D143" s="141" t="s">
        <v>126</v>
      </c>
      <c r="E143" s="142" t="s">
        <v>152</v>
      </c>
      <c r="F143" s="143" t="s">
        <v>153</v>
      </c>
      <c r="G143" s="144" t="s">
        <v>129</v>
      </c>
      <c r="H143" s="145">
        <v>10</v>
      </c>
      <c r="I143" s="146"/>
      <c r="J143" s="147">
        <f t="shared" si="0"/>
        <v>0</v>
      </c>
      <c r="K143" s="148"/>
      <c r="L143" s="17"/>
      <c r="M143" s="149" t="s">
        <v>1</v>
      </c>
      <c r="N143" s="150" t="s">
        <v>38</v>
      </c>
      <c r="P143" s="151">
        <f t="shared" si="1"/>
        <v>0</v>
      </c>
      <c r="Q143" s="151">
        <v>4.8000000000000001E-4</v>
      </c>
      <c r="R143" s="151">
        <f t="shared" si="2"/>
        <v>4.8000000000000004E-3</v>
      </c>
      <c r="S143" s="151">
        <v>0</v>
      </c>
      <c r="T143" s="152">
        <f t="shared" si="3"/>
        <v>0</v>
      </c>
      <c r="AR143" s="153" t="s">
        <v>130</v>
      </c>
      <c r="AT143" s="153" t="s">
        <v>126</v>
      </c>
      <c r="AU143" s="153" t="s">
        <v>80</v>
      </c>
      <c r="AY143" s="2" t="s">
        <v>123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2" t="s">
        <v>78</v>
      </c>
      <c r="BK143" s="154">
        <f t="shared" si="9"/>
        <v>0</v>
      </c>
      <c r="BL143" s="2" t="s">
        <v>130</v>
      </c>
      <c r="BM143" s="153" t="s">
        <v>154</v>
      </c>
    </row>
    <row r="144" spans="2:65" s="16" customFormat="1" ht="21.75" customHeight="1">
      <c r="B144" s="17"/>
      <c r="C144" s="155" t="s">
        <v>155</v>
      </c>
      <c r="D144" s="155" t="s">
        <v>156</v>
      </c>
      <c r="E144" s="156" t="s">
        <v>157</v>
      </c>
      <c r="F144" s="157" t="s">
        <v>158</v>
      </c>
      <c r="G144" s="158" t="s">
        <v>129</v>
      </c>
      <c r="H144" s="159">
        <v>6</v>
      </c>
      <c r="I144" s="160"/>
      <c r="J144" s="161">
        <f t="shared" si="0"/>
        <v>0</v>
      </c>
      <c r="K144" s="162"/>
      <c r="L144" s="163"/>
      <c r="M144" s="164" t="s">
        <v>1</v>
      </c>
      <c r="N144" s="165" t="s">
        <v>38</v>
      </c>
      <c r="P144" s="151">
        <f t="shared" si="1"/>
        <v>0</v>
      </c>
      <c r="Q144" s="151">
        <v>1.201E-2</v>
      </c>
      <c r="R144" s="151">
        <f t="shared" si="2"/>
        <v>7.2059999999999999E-2</v>
      </c>
      <c r="S144" s="151">
        <v>0</v>
      </c>
      <c r="T144" s="152">
        <f t="shared" si="3"/>
        <v>0</v>
      </c>
      <c r="AR144" s="153" t="s">
        <v>155</v>
      </c>
      <c r="AT144" s="153" t="s">
        <v>156</v>
      </c>
      <c r="AU144" s="153" t="s">
        <v>80</v>
      </c>
      <c r="AY144" s="2" t="s">
        <v>123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2" t="s">
        <v>78</v>
      </c>
      <c r="BK144" s="154">
        <f t="shared" si="9"/>
        <v>0</v>
      </c>
      <c r="BL144" s="2" t="s">
        <v>130</v>
      </c>
      <c r="BM144" s="153" t="s">
        <v>159</v>
      </c>
    </row>
    <row r="145" spans="2:65" s="16" customFormat="1" ht="21.75" customHeight="1">
      <c r="B145" s="17"/>
      <c r="C145" s="155" t="s">
        <v>160</v>
      </c>
      <c r="D145" s="155" t="s">
        <v>156</v>
      </c>
      <c r="E145" s="156" t="s">
        <v>161</v>
      </c>
      <c r="F145" s="157" t="s">
        <v>162</v>
      </c>
      <c r="G145" s="158" t="s">
        <v>129</v>
      </c>
      <c r="H145" s="159">
        <v>4</v>
      </c>
      <c r="I145" s="160"/>
      <c r="J145" s="161">
        <f t="shared" si="0"/>
        <v>0</v>
      </c>
      <c r="K145" s="162"/>
      <c r="L145" s="163"/>
      <c r="M145" s="164" t="s">
        <v>1</v>
      </c>
      <c r="N145" s="165" t="s">
        <v>38</v>
      </c>
      <c r="P145" s="151">
        <f t="shared" si="1"/>
        <v>0</v>
      </c>
      <c r="Q145" s="151">
        <v>1.2489999999999999E-2</v>
      </c>
      <c r="R145" s="151">
        <f t="shared" si="2"/>
        <v>4.9959999999999997E-2</v>
      </c>
      <c r="S145" s="151">
        <v>0</v>
      </c>
      <c r="T145" s="152">
        <f t="shared" si="3"/>
        <v>0</v>
      </c>
      <c r="AR145" s="153" t="s">
        <v>155</v>
      </c>
      <c r="AT145" s="153" t="s">
        <v>156</v>
      </c>
      <c r="AU145" s="153" t="s">
        <v>80</v>
      </c>
      <c r="AY145" s="2" t="s">
        <v>123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2" t="s">
        <v>78</v>
      </c>
      <c r="BK145" s="154">
        <f t="shared" si="9"/>
        <v>0</v>
      </c>
      <c r="BL145" s="2" t="s">
        <v>130</v>
      </c>
      <c r="BM145" s="153" t="s">
        <v>163</v>
      </c>
    </row>
    <row r="146" spans="2:65" s="128" customFormat="1" ht="22.8" customHeight="1">
      <c r="B146" s="129"/>
      <c r="D146" s="130" t="s">
        <v>72</v>
      </c>
      <c r="E146" s="139" t="s">
        <v>160</v>
      </c>
      <c r="F146" s="139" t="s">
        <v>164</v>
      </c>
      <c r="I146" s="132"/>
      <c r="J146" s="140">
        <f>BK146</f>
        <v>0</v>
      </c>
      <c r="L146" s="129"/>
      <c r="M146" s="134"/>
      <c r="P146" s="135">
        <f>SUM(P147:P150)</f>
        <v>0</v>
      </c>
      <c r="R146" s="135">
        <f>SUM(R147:R150)</f>
        <v>0</v>
      </c>
      <c r="T146" s="136">
        <f>SUM(T147:T150)</f>
        <v>19.700463999999997</v>
      </c>
      <c r="AR146" s="130" t="s">
        <v>78</v>
      </c>
      <c r="AT146" s="137" t="s">
        <v>72</v>
      </c>
      <c r="AU146" s="137" t="s">
        <v>78</v>
      </c>
      <c r="AY146" s="130" t="s">
        <v>123</v>
      </c>
      <c r="BK146" s="138">
        <f>SUM(BK147:BK150)</f>
        <v>0</v>
      </c>
    </row>
    <row r="147" spans="2:65" s="16" customFormat="1" ht="16.5" customHeight="1">
      <c r="B147" s="17"/>
      <c r="C147" s="141" t="s">
        <v>165</v>
      </c>
      <c r="D147" s="141" t="s">
        <v>126</v>
      </c>
      <c r="E147" s="142" t="s">
        <v>166</v>
      </c>
      <c r="F147" s="143" t="s">
        <v>167</v>
      </c>
      <c r="G147" s="144" t="s">
        <v>134</v>
      </c>
      <c r="H147" s="145">
        <v>63.683999999999997</v>
      </c>
      <c r="I147" s="146"/>
      <c r="J147" s="147">
        <f>ROUND(I147*H147,2)</f>
        <v>0</v>
      </c>
      <c r="K147" s="148"/>
      <c r="L147" s="17"/>
      <c r="M147" s="149" t="s">
        <v>1</v>
      </c>
      <c r="N147" s="150" t="s">
        <v>38</v>
      </c>
      <c r="P147" s="151">
        <f>O147*H147</f>
        <v>0</v>
      </c>
      <c r="Q147" s="151">
        <v>0</v>
      </c>
      <c r="R147" s="151">
        <f>Q147*H147</f>
        <v>0</v>
      </c>
      <c r="S147" s="151">
        <v>0.13100000000000001</v>
      </c>
      <c r="T147" s="152">
        <f>S147*H147</f>
        <v>8.3426039999999997</v>
      </c>
      <c r="AR147" s="153" t="s">
        <v>130</v>
      </c>
      <c r="AT147" s="153" t="s">
        <v>126</v>
      </c>
      <c r="AU147" s="153" t="s">
        <v>80</v>
      </c>
      <c r="AY147" s="2" t="s">
        <v>123</v>
      </c>
      <c r="BE147" s="154">
        <f>IF(N147="základní",J147,0)</f>
        <v>0</v>
      </c>
      <c r="BF147" s="154">
        <f>IF(N147="snížená",J147,0)</f>
        <v>0</v>
      </c>
      <c r="BG147" s="154">
        <f>IF(N147="zákl. přenesená",J147,0)</f>
        <v>0</v>
      </c>
      <c r="BH147" s="154">
        <f>IF(N147="sníž. přenesená",J147,0)</f>
        <v>0</v>
      </c>
      <c r="BI147" s="154">
        <f>IF(N147="nulová",J147,0)</f>
        <v>0</v>
      </c>
      <c r="BJ147" s="2" t="s">
        <v>78</v>
      </c>
      <c r="BK147" s="154">
        <f>ROUND(I147*H147,2)</f>
        <v>0</v>
      </c>
      <c r="BL147" s="2" t="s">
        <v>130</v>
      </c>
      <c r="BM147" s="153" t="s">
        <v>168</v>
      </c>
    </row>
    <row r="148" spans="2:65" s="16" customFormat="1" ht="21.75" customHeight="1">
      <c r="B148" s="17"/>
      <c r="C148" s="141" t="s">
        <v>169</v>
      </c>
      <c r="D148" s="141" t="s">
        <v>126</v>
      </c>
      <c r="E148" s="142" t="s">
        <v>170</v>
      </c>
      <c r="F148" s="143" t="s">
        <v>171</v>
      </c>
      <c r="G148" s="144" t="s">
        <v>134</v>
      </c>
      <c r="H148" s="145">
        <v>58.89</v>
      </c>
      <c r="I148" s="146"/>
      <c r="J148" s="147">
        <f>ROUND(I148*H148,2)</f>
        <v>0</v>
      </c>
      <c r="K148" s="148"/>
      <c r="L148" s="17"/>
      <c r="M148" s="149" t="s">
        <v>1</v>
      </c>
      <c r="N148" s="150" t="s">
        <v>38</v>
      </c>
      <c r="P148" s="151">
        <f>O148*H148</f>
        <v>0</v>
      </c>
      <c r="Q148" s="151">
        <v>0</v>
      </c>
      <c r="R148" s="151">
        <f>Q148*H148</f>
        <v>0</v>
      </c>
      <c r="S148" s="151">
        <v>0.09</v>
      </c>
      <c r="T148" s="152">
        <f>S148*H148</f>
        <v>5.3000999999999996</v>
      </c>
      <c r="AR148" s="153" t="s">
        <v>130</v>
      </c>
      <c r="AT148" s="153" t="s">
        <v>126</v>
      </c>
      <c r="AU148" s="153" t="s">
        <v>80</v>
      </c>
      <c r="AY148" s="2" t="s">
        <v>123</v>
      </c>
      <c r="BE148" s="154">
        <f>IF(N148="základní",J148,0)</f>
        <v>0</v>
      </c>
      <c r="BF148" s="154">
        <f>IF(N148="snížená",J148,0)</f>
        <v>0</v>
      </c>
      <c r="BG148" s="154">
        <f>IF(N148="zákl. přenesená",J148,0)</f>
        <v>0</v>
      </c>
      <c r="BH148" s="154">
        <f>IF(N148="sníž. přenesená",J148,0)</f>
        <v>0</v>
      </c>
      <c r="BI148" s="154">
        <f>IF(N148="nulová",J148,0)</f>
        <v>0</v>
      </c>
      <c r="BJ148" s="2" t="s">
        <v>78</v>
      </c>
      <c r="BK148" s="154">
        <f>ROUND(I148*H148,2)</f>
        <v>0</v>
      </c>
      <c r="BL148" s="2" t="s">
        <v>130</v>
      </c>
      <c r="BM148" s="153" t="s">
        <v>172</v>
      </c>
    </row>
    <row r="149" spans="2:65" s="16" customFormat="1" ht="16.5" customHeight="1">
      <c r="B149" s="17"/>
      <c r="C149" s="141" t="s">
        <v>173</v>
      </c>
      <c r="D149" s="141" t="s">
        <v>126</v>
      </c>
      <c r="E149" s="142" t="s">
        <v>174</v>
      </c>
      <c r="F149" s="143" t="s">
        <v>175</v>
      </c>
      <c r="G149" s="144" t="s">
        <v>134</v>
      </c>
      <c r="H149" s="145">
        <v>14</v>
      </c>
      <c r="I149" s="146"/>
      <c r="J149" s="147">
        <f>ROUND(I149*H149,2)</f>
        <v>0</v>
      </c>
      <c r="K149" s="148"/>
      <c r="L149" s="17"/>
      <c r="M149" s="149" t="s">
        <v>1</v>
      </c>
      <c r="N149" s="150" t="s">
        <v>38</v>
      </c>
      <c r="P149" s="151">
        <f>O149*H149</f>
        <v>0</v>
      </c>
      <c r="Q149" s="151">
        <v>0</v>
      </c>
      <c r="R149" s="151">
        <f>Q149*H149</f>
        <v>0</v>
      </c>
      <c r="S149" s="151">
        <v>7.5999999999999998E-2</v>
      </c>
      <c r="T149" s="152">
        <f>S149*H149</f>
        <v>1.0640000000000001</v>
      </c>
      <c r="AR149" s="153" t="s">
        <v>130</v>
      </c>
      <c r="AT149" s="153" t="s">
        <v>126</v>
      </c>
      <c r="AU149" s="153" t="s">
        <v>80</v>
      </c>
      <c r="AY149" s="2" t="s">
        <v>123</v>
      </c>
      <c r="BE149" s="154">
        <f>IF(N149="základní",J149,0)</f>
        <v>0</v>
      </c>
      <c r="BF149" s="154">
        <f>IF(N149="snížená",J149,0)</f>
        <v>0</v>
      </c>
      <c r="BG149" s="154">
        <f>IF(N149="zákl. přenesená",J149,0)</f>
        <v>0</v>
      </c>
      <c r="BH149" s="154">
        <f>IF(N149="sníž. přenesená",J149,0)</f>
        <v>0</v>
      </c>
      <c r="BI149" s="154">
        <f>IF(N149="nulová",J149,0)</f>
        <v>0</v>
      </c>
      <c r="BJ149" s="2" t="s">
        <v>78</v>
      </c>
      <c r="BK149" s="154">
        <f>ROUND(I149*H149,2)</f>
        <v>0</v>
      </c>
      <c r="BL149" s="2" t="s">
        <v>130</v>
      </c>
      <c r="BM149" s="153" t="s">
        <v>176</v>
      </c>
    </row>
    <row r="150" spans="2:65" s="16" customFormat="1" ht="21.75" customHeight="1">
      <c r="B150" s="17"/>
      <c r="C150" s="141" t="s">
        <v>177</v>
      </c>
      <c r="D150" s="141" t="s">
        <v>126</v>
      </c>
      <c r="E150" s="142" t="s">
        <v>178</v>
      </c>
      <c r="F150" s="143" t="s">
        <v>179</v>
      </c>
      <c r="G150" s="144" t="s">
        <v>134</v>
      </c>
      <c r="H150" s="145">
        <v>108.56</v>
      </c>
      <c r="I150" s="146"/>
      <c r="J150" s="147">
        <f>ROUND(I150*H150,2)</f>
        <v>0</v>
      </c>
      <c r="K150" s="148"/>
      <c r="L150" s="17"/>
      <c r="M150" s="149" t="s">
        <v>1</v>
      </c>
      <c r="N150" s="150" t="s">
        <v>38</v>
      </c>
      <c r="P150" s="151">
        <f>O150*H150</f>
        <v>0</v>
      </c>
      <c r="Q150" s="151">
        <v>0</v>
      </c>
      <c r="R150" s="151">
        <f>Q150*H150</f>
        <v>0</v>
      </c>
      <c r="S150" s="151">
        <v>4.5999999999999999E-2</v>
      </c>
      <c r="T150" s="152">
        <f>S150*H150</f>
        <v>4.99376</v>
      </c>
      <c r="AR150" s="153" t="s">
        <v>130</v>
      </c>
      <c r="AT150" s="153" t="s">
        <v>126</v>
      </c>
      <c r="AU150" s="153" t="s">
        <v>80</v>
      </c>
      <c r="AY150" s="2" t="s">
        <v>123</v>
      </c>
      <c r="BE150" s="154">
        <f>IF(N150="základní",J150,0)</f>
        <v>0</v>
      </c>
      <c r="BF150" s="154">
        <f>IF(N150="snížená",J150,0)</f>
        <v>0</v>
      </c>
      <c r="BG150" s="154">
        <f>IF(N150="zákl. přenesená",J150,0)</f>
        <v>0</v>
      </c>
      <c r="BH150" s="154">
        <f>IF(N150="sníž. přenesená",J150,0)</f>
        <v>0</v>
      </c>
      <c r="BI150" s="154">
        <f>IF(N150="nulová",J150,0)</f>
        <v>0</v>
      </c>
      <c r="BJ150" s="2" t="s">
        <v>78</v>
      </c>
      <c r="BK150" s="154">
        <f>ROUND(I150*H150,2)</f>
        <v>0</v>
      </c>
      <c r="BL150" s="2" t="s">
        <v>130</v>
      </c>
      <c r="BM150" s="153" t="s">
        <v>180</v>
      </c>
    </row>
    <row r="151" spans="2:65" s="128" customFormat="1" ht="22.8" customHeight="1">
      <c r="B151" s="129"/>
      <c r="D151" s="130" t="s">
        <v>72</v>
      </c>
      <c r="E151" s="139" t="s">
        <v>181</v>
      </c>
      <c r="F151" s="139" t="s">
        <v>182</v>
      </c>
      <c r="I151" s="132"/>
      <c r="J151" s="140">
        <f>BK151</f>
        <v>0</v>
      </c>
      <c r="L151" s="129"/>
      <c r="M151" s="134"/>
      <c r="P151" s="135">
        <f>SUM(P152:P155)</f>
        <v>0</v>
      </c>
      <c r="R151" s="135">
        <f>SUM(R152:R155)</f>
        <v>0</v>
      </c>
      <c r="T151" s="136">
        <f>SUM(T152:T155)</f>
        <v>0</v>
      </c>
      <c r="AR151" s="130" t="s">
        <v>78</v>
      </c>
      <c r="AT151" s="137" t="s">
        <v>72</v>
      </c>
      <c r="AU151" s="137" t="s">
        <v>78</v>
      </c>
      <c r="AY151" s="130" t="s">
        <v>123</v>
      </c>
      <c r="BK151" s="138">
        <f>SUM(BK152:BK155)</f>
        <v>0</v>
      </c>
    </row>
    <row r="152" spans="2:65" s="16" customFormat="1" ht="21.75" customHeight="1">
      <c r="B152" s="17"/>
      <c r="C152" s="141" t="s">
        <v>183</v>
      </c>
      <c r="D152" s="141" t="s">
        <v>126</v>
      </c>
      <c r="E152" s="142" t="s">
        <v>184</v>
      </c>
      <c r="F152" s="143" t="s">
        <v>185</v>
      </c>
      <c r="G152" s="144" t="s">
        <v>186</v>
      </c>
      <c r="H152" s="145">
        <v>36.057000000000002</v>
      </c>
      <c r="I152" s="146"/>
      <c r="J152" s="147">
        <f>ROUND(I152*H152,2)</f>
        <v>0</v>
      </c>
      <c r="K152" s="148"/>
      <c r="L152" s="17"/>
      <c r="M152" s="149" t="s">
        <v>1</v>
      </c>
      <c r="N152" s="150" t="s">
        <v>38</v>
      </c>
      <c r="P152" s="151">
        <f>O152*H152</f>
        <v>0</v>
      </c>
      <c r="Q152" s="151">
        <v>0</v>
      </c>
      <c r="R152" s="151">
        <f>Q152*H152</f>
        <v>0</v>
      </c>
      <c r="S152" s="151">
        <v>0</v>
      </c>
      <c r="T152" s="152">
        <f>S152*H152</f>
        <v>0</v>
      </c>
      <c r="AR152" s="153" t="s">
        <v>130</v>
      </c>
      <c r="AT152" s="153" t="s">
        <v>126</v>
      </c>
      <c r="AU152" s="153" t="s">
        <v>80</v>
      </c>
      <c r="AY152" s="2" t="s">
        <v>123</v>
      </c>
      <c r="BE152" s="154">
        <f>IF(N152="základní",J152,0)</f>
        <v>0</v>
      </c>
      <c r="BF152" s="154">
        <f>IF(N152="snížená",J152,0)</f>
        <v>0</v>
      </c>
      <c r="BG152" s="154">
        <f>IF(N152="zákl. přenesená",J152,0)</f>
        <v>0</v>
      </c>
      <c r="BH152" s="154">
        <f>IF(N152="sníž. přenesená",J152,0)</f>
        <v>0</v>
      </c>
      <c r="BI152" s="154">
        <f>IF(N152="nulová",J152,0)</f>
        <v>0</v>
      </c>
      <c r="BJ152" s="2" t="s">
        <v>78</v>
      </c>
      <c r="BK152" s="154">
        <f>ROUND(I152*H152,2)</f>
        <v>0</v>
      </c>
      <c r="BL152" s="2" t="s">
        <v>130</v>
      </c>
      <c r="BM152" s="153" t="s">
        <v>187</v>
      </c>
    </row>
    <row r="153" spans="2:65" s="16" customFormat="1" ht="21.75" customHeight="1">
      <c r="B153" s="17"/>
      <c r="C153" s="141" t="s">
        <v>8</v>
      </c>
      <c r="D153" s="141" t="s">
        <v>126</v>
      </c>
      <c r="E153" s="142" t="s">
        <v>188</v>
      </c>
      <c r="F153" s="143" t="s">
        <v>189</v>
      </c>
      <c r="G153" s="144" t="s">
        <v>186</v>
      </c>
      <c r="H153" s="145">
        <v>36.057000000000002</v>
      </c>
      <c r="I153" s="146"/>
      <c r="J153" s="147">
        <f>ROUND(I153*H153,2)</f>
        <v>0</v>
      </c>
      <c r="K153" s="148"/>
      <c r="L153" s="17"/>
      <c r="M153" s="149" t="s">
        <v>1</v>
      </c>
      <c r="N153" s="150" t="s">
        <v>38</v>
      </c>
      <c r="P153" s="151">
        <f>O153*H153</f>
        <v>0</v>
      </c>
      <c r="Q153" s="151">
        <v>0</v>
      </c>
      <c r="R153" s="151">
        <f>Q153*H153</f>
        <v>0</v>
      </c>
      <c r="S153" s="151">
        <v>0</v>
      </c>
      <c r="T153" s="152">
        <f>S153*H153</f>
        <v>0</v>
      </c>
      <c r="AR153" s="153" t="s">
        <v>130</v>
      </c>
      <c r="AT153" s="153" t="s">
        <v>126</v>
      </c>
      <c r="AU153" s="153" t="s">
        <v>80</v>
      </c>
      <c r="AY153" s="2" t="s">
        <v>123</v>
      </c>
      <c r="BE153" s="154">
        <f>IF(N153="základní",J153,0)</f>
        <v>0</v>
      </c>
      <c r="BF153" s="154">
        <f>IF(N153="snížená",J153,0)</f>
        <v>0</v>
      </c>
      <c r="BG153" s="154">
        <f>IF(N153="zákl. přenesená",J153,0)</f>
        <v>0</v>
      </c>
      <c r="BH153" s="154">
        <f>IF(N153="sníž. přenesená",J153,0)</f>
        <v>0</v>
      </c>
      <c r="BI153" s="154">
        <f>IF(N153="nulová",J153,0)</f>
        <v>0</v>
      </c>
      <c r="BJ153" s="2" t="s">
        <v>78</v>
      </c>
      <c r="BK153" s="154">
        <f>ROUND(I153*H153,2)</f>
        <v>0</v>
      </c>
      <c r="BL153" s="2" t="s">
        <v>130</v>
      </c>
      <c r="BM153" s="153" t="s">
        <v>190</v>
      </c>
    </row>
    <row r="154" spans="2:65" s="16" customFormat="1" ht="21.75" customHeight="1">
      <c r="B154" s="17"/>
      <c r="C154" s="141" t="s">
        <v>191</v>
      </c>
      <c r="D154" s="141" t="s">
        <v>126</v>
      </c>
      <c r="E154" s="142" t="s">
        <v>192</v>
      </c>
      <c r="F154" s="143" t="s">
        <v>193</v>
      </c>
      <c r="G154" s="144" t="s">
        <v>186</v>
      </c>
      <c r="H154" s="145">
        <v>721.14</v>
      </c>
      <c r="I154" s="146"/>
      <c r="J154" s="147">
        <f>ROUND(I154*H154,2)</f>
        <v>0</v>
      </c>
      <c r="K154" s="148"/>
      <c r="L154" s="17"/>
      <c r="M154" s="149" t="s">
        <v>1</v>
      </c>
      <c r="N154" s="150" t="s">
        <v>38</v>
      </c>
      <c r="P154" s="151">
        <f>O154*H154</f>
        <v>0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AR154" s="153" t="s">
        <v>130</v>
      </c>
      <c r="AT154" s="153" t="s">
        <v>126</v>
      </c>
      <c r="AU154" s="153" t="s">
        <v>80</v>
      </c>
      <c r="AY154" s="2" t="s">
        <v>123</v>
      </c>
      <c r="BE154" s="154">
        <f>IF(N154="základní",J154,0)</f>
        <v>0</v>
      </c>
      <c r="BF154" s="154">
        <f>IF(N154="snížená",J154,0)</f>
        <v>0</v>
      </c>
      <c r="BG154" s="154">
        <f>IF(N154="zákl. přenesená",J154,0)</f>
        <v>0</v>
      </c>
      <c r="BH154" s="154">
        <f>IF(N154="sníž. přenesená",J154,0)</f>
        <v>0</v>
      </c>
      <c r="BI154" s="154">
        <f>IF(N154="nulová",J154,0)</f>
        <v>0</v>
      </c>
      <c r="BJ154" s="2" t="s">
        <v>78</v>
      </c>
      <c r="BK154" s="154">
        <f>ROUND(I154*H154,2)</f>
        <v>0</v>
      </c>
      <c r="BL154" s="2" t="s">
        <v>130</v>
      </c>
      <c r="BM154" s="153" t="s">
        <v>194</v>
      </c>
    </row>
    <row r="155" spans="2:65" s="16" customFormat="1" ht="21.75" customHeight="1">
      <c r="B155" s="17"/>
      <c r="C155" s="141" t="s">
        <v>195</v>
      </c>
      <c r="D155" s="141" t="s">
        <v>126</v>
      </c>
      <c r="E155" s="142" t="s">
        <v>196</v>
      </c>
      <c r="F155" s="143" t="s">
        <v>197</v>
      </c>
      <c r="G155" s="144" t="s">
        <v>186</v>
      </c>
      <c r="H155" s="145">
        <v>36.057000000000002</v>
      </c>
      <c r="I155" s="146"/>
      <c r="J155" s="147">
        <f>ROUND(I155*H155,2)</f>
        <v>0</v>
      </c>
      <c r="K155" s="148"/>
      <c r="L155" s="17"/>
      <c r="M155" s="149" t="s">
        <v>1</v>
      </c>
      <c r="N155" s="150" t="s">
        <v>38</v>
      </c>
      <c r="P155" s="151">
        <f>O155*H155</f>
        <v>0</v>
      </c>
      <c r="Q155" s="151">
        <v>0</v>
      </c>
      <c r="R155" s="151">
        <f>Q155*H155</f>
        <v>0</v>
      </c>
      <c r="S155" s="151">
        <v>0</v>
      </c>
      <c r="T155" s="152">
        <f>S155*H155</f>
        <v>0</v>
      </c>
      <c r="AR155" s="153" t="s">
        <v>130</v>
      </c>
      <c r="AT155" s="153" t="s">
        <v>126</v>
      </c>
      <c r="AU155" s="153" t="s">
        <v>80</v>
      </c>
      <c r="AY155" s="2" t="s">
        <v>123</v>
      </c>
      <c r="BE155" s="154">
        <f>IF(N155="základní",J155,0)</f>
        <v>0</v>
      </c>
      <c r="BF155" s="154">
        <f>IF(N155="snížená",J155,0)</f>
        <v>0</v>
      </c>
      <c r="BG155" s="154">
        <f>IF(N155="zákl. přenesená",J155,0)</f>
        <v>0</v>
      </c>
      <c r="BH155" s="154">
        <f>IF(N155="sníž. přenesená",J155,0)</f>
        <v>0</v>
      </c>
      <c r="BI155" s="154">
        <f>IF(N155="nulová",J155,0)</f>
        <v>0</v>
      </c>
      <c r="BJ155" s="2" t="s">
        <v>78</v>
      </c>
      <c r="BK155" s="154">
        <f>ROUND(I155*H155,2)</f>
        <v>0</v>
      </c>
      <c r="BL155" s="2" t="s">
        <v>130</v>
      </c>
      <c r="BM155" s="153" t="s">
        <v>198</v>
      </c>
    </row>
    <row r="156" spans="2:65" s="128" customFormat="1" ht="22.8" customHeight="1">
      <c r="B156" s="129"/>
      <c r="D156" s="130" t="s">
        <v>72</v>
      </c>
      <c r="E156" s="139" t="s">
        <v>199</v>
      </c>
      <c r="F156" s="139" t="s">
        <v>200</v>
      </c>
      <c r="I156" s="132"/>
      <c r="J156" s="140">
        <f>BK156</f>
        <v>0</v>
      </c>
      <c r="L156" s="129"/>
      <c r="M156" s="134"/>
      <c r="P156" s="135">
        <f>P157</f>
        <v>0</v>
      </c>
      <c r="R156" s="135">
        <f>R157</f>
        <v>0</v>
      </c>
      <c r="T156" s="136">
        <f>T157</f>
        <v>0</v>
      </c>
      <c r="AR156" s="130" t="s">
        <v>78</v>
      </c>
      <c r="AT156" s="137" t="s">
        <v>72</v>
      </c>
      <c r="AU156" s="137" t="s">
        <v>78</v>
      </c>
      <c r="AY156" s="130" t="s">
        <v>123</v>
      </c>
      <c r="BK156" s="138">
        <f>BK157</f>
        <v>0</v>
      </c>
    </row>
    <row r="157" spans="2:65" s="16" customFormat="1" ht="21.75" customHeight="1">
      <c r="B157" s="17"/>
      <c r="C157" s="141" t="s">
        <v>201</v>
      </c>
      <c r="D157" s="141" t="s">
        <v>126</v>
      </c>
      <c r="E157" s="142" t="s">
        <v>202</v>
      </c>
      <c r="F157" s="143" t="s">
        <v>203</v>
      </c>
      <c r="G157" s="144" t="s">
        <v>186</v>
      </c>
      <c r="H157" s="145">
        <v>16.992000000000001</v>
      </c>
      <c r="I157" s="146"/>
      <c r="J157" s="147">
        <f>ROUND(I157*H157,2)</f>
        <v>0</v>
      </c>
      <c r="K157" s="148"/>
      <c r="L157" s="17"/>
      <c r="M157" s="149" t="s">
        <v>1</v>
      </c>
      <c r="N157" s="150" t="s">
        <v>38</v>
      </c>
      <c r="P157" s="151">
        <f>O157*H157</f>
        <v>0</v>
      </c>
      <c r="Q157" s="151">
        <v>0</v>
      </c>
      <c r="R157" s="151">
        <f>Q157*H157</f>
        <v>0</v>
      </c>
      <c r="S157" s="151">
        <v>0</v>
      </c>
      <c r="T157" s="152">
        <f>S157*H157</f>
        <v>0</v>
      </c>
      <c r="AR157" s="153" t="s">
        <v>130</v>
      </c>
      <c r="AT157" s="153" t="s">
        <v>126</v>
      </c>
      <c r="AU157" s="153" t="s">
        <v>80</v>
      </c>
      <c r="AY157" s="2" t="s">
        <v>123</v>
      </c>
      <c r="BE157" s="154">
        <f>IF(N157="základní",J157,0)</f>
        <v>0</v>
      </c>
      <c r="BF157" s="154">
        <f>IF(N157="snížená",J157,0)</f>
        <v>0</v>
      </c>
      <c r="BG157" s="154">
        <f>IF(N157="zákl. přenesená",J157,0)</f>
        <v>0</v>
      </c>
      <c r="BH157" s="154">
        <f>IF(N157="sníž. přenesená",J157,0)</f>
        <v>0</v>
      </c>
      <c r="BI157" s="154">
        <f>IF(N157="nulová",J157,0)</f>
        <v>0</v>
      </c>
      <c r="BJ157" s="2" t="s">
        <v>78</v>
      </c>
      <c r="BK157" s="154">
        <f>ROUND(I157*H157,2)</f>
        <v>0</v>
      </c>
      <c r="BL157" s="2" t="s">
        <v>130</v>
      </c>
      <c r="BM157" s="153" t="s">
        <v>204</v>
      </c>
    </row>
    <row r="158" spans="2:65" s="128" customFormat="1" ht="25.95" customHeight="1">
      <c r="B158" s="129"/>
      <c r="D158" s="130" t="s">
        <v>72</v>
      </c>
      <c r="E158" s="131" t="s">
        <v>205</v>
      </c>
      <c r="F158" s="131" t="s">
        <v>206</v>
      </c>
      <c r="I158" s="132"/>
      <c r="J158" s="133">
        <f>BK158</f>
        <v>0</v>
      </c>
      <c r="L158" s="129"/>
      <c r="M158" s="134"/>
      <c r="P158" s="135">
        <f>P159+P161+P164+P179+P186+P194+P199+P201+P214+P216+P227+P229</f>
        <v>0</v>
      </c>
      <c r="R158" s="135">
        <f>R159+R161+R164+R179+R186+R194+R199+R201+R214+R216+R227+R229</f>
        <v>5.1677367800000003</v>
      </c>
      <c r="T158" s="136">
        <f>T159+T161+T164+T179+T186+T194+T199+T201+T214+T216+T227+T229</f>
        <v>16.356827060000001</v>
      </c>
      <c r="AR158" s="130" t="s">
        <v>80</v>
      </c>
      <c r="AT158" s="137" t="s">
        <v>72</v>
      </c>
      <c r="AU158" s="137" t="s">
        <v>73</v>
      </c>
      <c r="AY158" s="130" t="s">
        <v>123</v>
      </c>
      <c r="BK158" s="138">
        <f>BK159+BK161+BK164+BK179+BK186+BK194+BK199+BK201+BK214+BK216+BK227+BK229</f>
        <v>0</v>
      </c>
    </row>
    <row r="159" spans="2:65" s="128" customFormat="1" ht="22.8" customHeight="1">
      <c r="B159" s="129"/>
      <c r="D159" s="130" t="s">
        <v>72</v>
      </c>
      <c r="E159" s="139" t="s">
        <v>207</v>
      </c>
      <c r="F159" s="139" t="s">
        <v>208</v>
      </c>
      <c r="I159" s="132"/>
      <c r="J159" s="140">
        <f>BK159</f>
        <v>0</v>
      </c>
      <c r="L159" s="129"/>
      <c r="M159" s="134"/>
      <c r="P159" s="135">
        <f>P160</f>
        <v>0</v>
      </c>
      <c r="R159" s="135">
        <f>R160</f>
        <v>6.0800000000000003E-3</v>
      </c>
      <c r="T159" s="136">
        <f>T160</f>
        <v>0</v>
      </c>
      <c r="AR159" s="130" t="s">
        <v>80</v>
      </c>
      <c r="AT159" s="137" t="s">
        <v>72</v>
      </c>
      <c r="AU159" s="137" t="s">
        <v>78</v>
      </c>
      <c r="AY159" s="130" t="s">
        <v>123</v>
      </c>
      <c r="BK159" s="138">
        <f>BK160</f>
        <v>0</v>
      </c>
    </row>
    <row r="160" spans="2:65" s="16" customFormat="1" ht="16.5" customHeight="1">
      <c r="B160" s="17"/>
      <c r="C160" s="141" t="s">
        <v>209</v>
      </c>
      <c r="D160" s="141" t="s">
        <v>126</v>
      </c>
      <c r="E160" s="142" t="s">
        <v>210</v>
      </c>
      <c r="F160" s="143" t="s">
        <v>211</v>
      </c>
      <c r="G160" s="144" t="s">
        <v>129</v>
      </c>
      <c r="H160" s="145">
        <v>4</v>
      </c>
      <c r="I160" s="146"/>
      <c r="J160" s="147">
        <f>ROUND(I160*H160,2)</f>
        <v>0</v>
      </c>
      <c r="K160" s="148"/>
      <c r="L160" s="17"/>
      <c r="M160" s="149" t="s">
        <v>1</v>
      </c>
      <c r="N160" s="150" t="s">
        <v>38</v>
      </c>
      <c r="P160" s="151">
        <f>O160*H160</f>
        <v>0</v>
      </c>
      <c r="Q160" s="151">
        <v>1.5200000000000001E-3</v>
      </c>
      <c r="R160" s="151">
        <f>Q160*H160</f>
        <v>6.0800000000000003E-3</v>
      </c>
      <c r="S160" s="151">
        <v>0</v>
      </c>
      <c r="T160" s="152">
        <f>S160*H160</f>
        <v>0</v>
      </c>
      <c r="AR160" s="153" t="s">
        <v>191</v>
      </c>
      <c r="AT160" s="153" t="s">
        <v>126</v>
      </c>
      <c r="AU160" s="153" t="s">
        <v>80</v>
      </c>
      <c r="AY160" s="2" t="s">
        <v>123</v>
      </c>
      <c r="BE160" s="154">
        <f>IF(N160="základní",J160,0)</f>
        <v>0</v>
      </c>
      <c r="BF160" s="154">
        <f>IF(N160="snížená",J160,0)</f>
        <v>0</v>
      </c>
      <c r="BG160" s="154">
        <f>IF(N160="zákl. přenesená",J160,0)</f>
        <v>0</v>
      </c>
      <c r="BH160" s="154">
        <f>IF(N160="sníž. přenesená",J160,0)</f>
        <v>0</v>
      </c>
      <c r="BI160" s="154">
        <f>IF(N160="nulová",J160,0)</f>
        <v>0</v>
      </c>
      <c r="BJ160" s="2" t="s">
        <v>78</v>
      </c>
      <c r="BK160" s="154">
        <f>ROUND(I160*H160,2)</f>
        <v>0</v>
      </c>
      <c r="BL160" s="2" t="s">
        <v>191</v>
      </c>
      <c r="BM160" s="153" t="s">
        <v>212</v>
      </c>
    </row>
    <row r="161" spans="2:65" s="128" customFormat="1" ht="22.8" customHeight="1">
      <c r="B161" s="129"/>
      <c r="D161" s="130" t="s">
        <v>72</v>
      </c>
      <c r="E161" s="139" t="s">
        <v>213</v>
      </c>
      <c r="F161" s="139" t="s">
        <v>214</v>
      </c>
      <c r="I161" s="132"/>
      <c r="J161" s="140">
        <f>BK161</f>
        <v>0</v>
      </c>
      <c r="L161" s="129"/>
      <c r="M161" s="134"/>
      <c r="P161" s="135">
        <f>SUM(P162:P163)</f>
        <v>0</v>
      </c>
      <c r="R161" s="135">
        <f>SUM(R162:R163)</f>
        <v>0.10718</v>
      </c>
      <c r="T161" s="136">
        <f>SUM(T162:T163)</f>
        <v>0</v>
      </c>
      <c r="AR161" s="130" t="s">
        <v>80</v>
      </c>
      <c r="AT161" s="137" t="s">
        <v>72</v>
      </c>
      <c r="AU161" s="137" t="s">
        <v>78</v>
      </c>
      <c r="AY161" s="130" t="s">
        <v>123</v>
      </c>
      <c r="BK161" s="138">
        <f>SUM(BK162:BK163)</f>
        <v>0</v>
      </c>
    </row>
    <row r="162" spans="2:65" s="16" customFormat="1" ht="16.5" customHeight="1">
      <c r="B162" s="17"/>
      <c r="C162" s="141" t="s">
        <v>215</v>
      </c>
      <c r="D162" s="141" t="s">
        <v>126</v>
      </c>
      <c r="E162" s="142" t="s">
        <v>216</v>
      </c>
      <c r="F162" s="143" t="s">
        <v>217</v>
      </c>
      <c r="G162" s="144" t="s">
        <v>218</v>
      </c>
      <c r="H162" s="145">
        <v>1</v>
      </c>
      <c r="I162" s="146"/>
      <c r="J162" s="147">
        <f>ROUND(I162*H162,2)</f>
        <v>0</v>
      </c>
      <c r="K162" s="148"/>
      <c r="L162" s="17"/>
      <c r="M162" s="149" t="s">
        <v>1</v>
      </c>
      <c r="N162" s="150" t="s">
        <v>38</v>
      </c>
      <c r="P162" s="151">
        <f>O162*H162</f>
        <v>0</v>
      </c>
      <c r="Q162" s="151">
        <v>5.3589999999999999E-2</v>
      </c>
      <c r="R162" s="151">
        <f>Q162*H162</f>
        <v>5.3589999999999999E-2</v>
      </c>
      <c r="S162" s="151">
        <v>0</v>
      </c>
      <c r="T162" s="152">
        <f>S162*H162</f>
        <v>0</v>
      </c>
      <c r="AR162" s="153" t="s">
        <v>191</v>
      </c>
      <c r="AT162" s="153" t="s">
        <v>126</v>
      </c>
      <c r="AU162" s="153" t="s">
        <v>80</v>
      </c>
      <c r="AY162" s="2" t="s">
        <v>123</v>
      </c>
      <c r="BE162" s="154">
        <f>IF(N162="základní",J162,0)</f>
        <v>0</v>
      </c>
      <c r="BF162" s="154">
        <f>IF(N162="snížená",J162,0)</f>
        <v>0</v>
      </c>
      <c r="BG162" s="154">
        <f>IF(N162="zákl. přenesená",J162,0)</f>
        <v>0</v>
      </c>
      <c r="BH162" s="154">
        <f>IF(N162="sníž. přenesená",J162,0)</f>
        <v>0</v>
      </c>
      <c r="BI162" s="154">
        <f>IF(N162="nulová",J162,0)</f>
        <v>0</v>
      </c>
      <c r="BJ162" s="2" t="s">
        <v>78</v>
      </c>
      <c r="BK162" s="154">
        <f>ROUND(I162*H162,2)</f>
        <v>0</v>
      </c>
      <c r="BL162" s="2" t="s">
        <v>191</v>
      </c>
      <c r="BM162" s="153" t="s">
        <v>219</v>
      </c>
    </row>
    <row r="163" spans="2:65" s="16" customFormat="1" ht="16.5" customHeight="1">
      <c r="B163" s="17"/>
      <c r="C163" s="141" t="s">
        <v>7</v>
      </c>
      <c r="D163" s="141" t="s">
        <v>126</v>
      </c>
      <c r="E163" s="142" t="s">
        <v>220</v>
      </c>
      <c r="F163" s="143" t="s">
        <v>221</v>
      </c>
      <c r="G163" s="144" t="s">
        <v>218</v>
      </c>
      <c r="H163" s="145">
        <v>1</v>
      </c>
      <c r="I163" s="146"/>
      <c r="J163" s="147">
        <f>ROUND(I163*H163,2)</f>
        <v>0</v>
      </c>
      <c r="K163" s="148"/>
      <c r="L163" s="17"/>
      <c r="M163" s="149" t="s">
        <v>1</v>
      </c>
      <c r="N163" s="150" t="s">
        <v>38</v>
      </c>
      <c r="P163" s="151">
        <f>O163*H163</f>
        <v>0</v>
      </c>
      <c r="Q163" s="151">
        <v>5.3589999999999999E-2</v>
      </c>
      <c r="R163" s="151">
        <f>Q163*H163</f>
        <v>5.3589999999999999E-2</v>
      </c>
      <c r="S163" s="151">
        <v>0</v>
      </c>
      <c r="T163" s="152">
        <f>S163*H163</f>
        <v>0</v>
      </c>
      <c r="AR163" s="153" t="s">
        <v>191</v>
      </c>
      <c r="AT163" s="153" t="s">
        <v>126</v>
      </c>
      <c r="AU163" s="153" t="s">
        <v>80</v>
      </c>
      <c r="AY163" s="2" t="s">
        <v>123</v>
      </c>
      <c r="BE163" s="154">
        <f>IF(N163="základní",J163,0)</f>
        <v>0</v>
      </c>
      <c r="BF163" s="154">
        <f>IF(N163="snížená",J163,0)</f>
        <v>0</v>
      </c>
      <c r="BG163" s="154">
        <f>IF(N163="zákl. přenesená",J163,0)</f>
        <v>0</v>
      </c>
      <c r="BH163" s="154">
        <f>IF(N163="sníž. přenesená",J163,0)</f>
        <v>0</v>
      </c>
      <c r="BI163" s="154">
        <f>IF(N163="nulová",J163,0)</f>
        <v>0</v>
      </c>
      <c r="BJ163" s="2" t="s">
        <v>78</v>
      </c>
      <c r="BK163" s="154">
        <f>ROUND(I163*H163,2)</f>
        <v>0</v>
      </c>
      <c r="BL163" s="2" t="s">
        <v>191</v>
      </c>
      <c r="BM163" s="153" t="s">
        <v>222</v>
      </c>
    </row>
    <row r="164" spans="2:65" s="128" customFormat="1" ht="22.8" customHeight="1">
      <c r="B164" s="129"/>
      <c r="D164" s="130" t="s">
        <v>72</v>
      </c>
      <c r="E164" s="139" t="s">
        <v>223</v>
      </c>
      <c r="F164" s="139" t="s">
        <v>224</v>
      </c>
      <c r="I164" s="132"/>
      <c r="J164" s="140">
        <f>BK164</f>
        <v>0</v>
      </c>
      <c r="L164" s="129"/>
      <c r="M164" s="134"/>
      <c r="P164" s="135">
        <f>SUM(P165:P178)</f>
        <v>0</v>
      </c>
      <c r="R164" s="135">
        <f>SUM(R165:R178)</f>
        <v>0.17822999999999997</v>
      </c>
      <c r="T164" s="136">
        <f>SUM(T165:T178)</f>
        <v>0.16901999999999998</v>
      </c>
      <c r="AR164" s="130" t="s">
        <v>80</v>
      </c>
      <c r="AT164" s="137" t="s">
        <v>72</v>
      </c>
      <c r="AU164" s="137" t="s">
        <v>78</v>
      </c>
      <c r="AY164" s="130" t="s">
        <v>123</v>
      </c>
      <c r="BK164" s="138">
        <f>SUM(BK165:BK178)</f>
        <v>0</v>
      </c>
    </row>
    <row r="165" spans="2:65" s="16" customFormat="1" ht="16.5" customHeight="1">
      <c r="B165" s="17"/>
      <c r="C165" s="141" t="s">
        <v>225</v>
      </c>
      <c r="D165" s="141" t="s">
        <v>126</v>
      </c>
      <c r="E165" s="142" t="s">
        <v>226</v>
      </c>
      <c r="F165" s="143" t="s">
        <v>227</v>
      </c>
      <c r="G165" s="144" t="s">
        <v>228</v>
      </c>
      <c r="H165" s="145">
        <v>4</v>
      </c>
      <c r="I165" s="146"/>
      <c r="J165" s="147">
        <f t="shared" ref="J165:J178" si="10">ROUND(I165*H165,2)</f>
        <v>0</v>
      </c>
      <c r="K165" s="148"/>
      <c r="L165" s="17"/>
      <c r="M165" s="149" t="s">
        <v>1</v>
      </c>
      <c r="N165" s="150" t="s">
        <v>38</v>
      </c>
      <c r="P165" s="151">
        <f t="shared" ref="P165:P178" si="11">O165*H165</f>
        <v>0</v>
      </c>
      <c r="Q165" s="151">
        <v>0</v>
      </c>
      <c r="R165" s="151">
        <f t="shared" ref="R165:R178" si="12">Q165*H165</f>
        <v>0</v>
      </c>
      <c r="S165" s="151">
        <v>1.933E-2</v>
      </c>
      <c r="T165" s="152">
        <f t="shared" ref="T165:T178" si="13">S165*H165</f>
        <v>7.732E-2</v>
      </c>
      <c r="AR165" s="153" t="s">
        <v>191</v>
      </c>
      <c r="AT165" s="153" t="s">
        <v>126</v>
      </c>
      <c r="AU165" s="153" t="s">
        <v>80</v>
      </c>
      <c r="AY165" s="2" t="s">
        <v>123</v>
      </c>
      <c r="BE165" s="154">
        <f t="shared" ref="BE165:BE178" si="14">IF(N165="základní",J165,0)</f>
        <v>0</v>
      </c>
      <c r="BF165" s="154">
        <f t="shared" ref="BF165:BF178" si="15">IF(N165="snížená",J165,0)</f>
        <v>0</v>
      </c>
      <c r="BG165" s="154">
        <f t="shared" ref="BG165:BG178" si="16">IF(N165="zákl. přenesená",J165,0)</f>
        <v>0</v>
      </c>
      <c r="BH165" s="154">
        <f t="shared" ref="BH165:BH178" si="17">IF(N165="sníž. přenesená",J165,0)</f>
        <v>0</v>
      </c>
      <c r="BI165" s="154">
        <f t="shared" ref="BI165:BI178" si="18">IF(N165="nulová",J165,0)</f>
        <v>0</v>
      </c>
      <c r="BJ165" s="2" t="s">
        <v>78</v>
      </c>
      <c r="BK165" s="154">
        <f t="shared" ref="BK165:BK178" si="19">ROUND(I165*H165,2)</f>
        <v>0</v>
      </c>
      <c r="BL165" s="2" t="s">
        <v>191</v>
      </c>
      <c r="BM165" s="153" t="s">
        <v>229</v>
      </c>
    </row>
    <row r="166" spans="2:65" s="16" customFormat="1" ht="21.75" customHeight="1">
      <c r="B166" s="17"/>
      <c r="C166" s="141" t="s">
        <v>230</v>
      </c>
      <c r="D166" s="141" t="s">
        <v>126</v>
      </c>
      <c r="E166" s="142" t="s">
        <v>231</v>
      </c>
      <c r="F166" s="143" t="s">
        <v>232</v>
      </c>
      <c r="G166" s="144" t="s">
        <v>228</v>
      </c>
      <c r="H166" s="145">
        <v>4</v>
      </c>
      <c r="I166" s="146"/>
      <c r="J166" s="147">
        <f t="shared" si="10"/>
        <v>0</v>
      </c>
      <c r="K166" s="148"/>
      <c r="L166" s="17"/>
      <c r="M166" s="149" t="s">
        <v>1</v>
      </c>
      <c r="N166" s="150" t="s">
        <v>38</v>
      </c>
      <c r="P166" s="151">
        <f t="shared" si="11"/>
        <v>0</v>
      </c>
      <c r="Q166" s="151">
        <v>2.894E-2</v>
      </c>
      <c r="R166" s="151">
        <f t="shared" si="12"/>
        <v>0.11576</v>
      </c>
      <c r="S166" s="151">
        <v>0</v>
      </c>
      <c r="T166" s="152">
        <f t="shared" si="13"/>
        <v>0</v>
      </c>
      <c r="AR166" s="153" t="s">
        <v>191</v>
      </c>
      <c r="AT166" s="153" t="s">
        <v>126</v>
      </c>
      <c r="AU166" s="153" t="s">
        <v>80</v>
      </c>
      <c r="AY166" s="2" t="s">
        <v>123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2" t="s">
        <v>78</v>
      </c>
      <c r="BK166" s="154">
        <f t="shared" si="19"/>
        <v>0</v>
      </c>
      <c r="BL166" s="2" t="s">
        <v>191</v>
      </c>
      <c r="BM166" s="153" t="s">
        <v>233</v>
      </c>
    </row>
    <row r="167" spans="2:65" s="16" customFormat="1" ht="16.5" customHeight="1">
      <c r="B167" s="17"/>
      <c r="C167" s="141" t="s">
        <v>234</v>
      </c>
      <c r="D167" s="141" t="s">
        <v>126</v>
      </c>
      <c r="E167" s="142" t="s">
        <v>235</v>
      </c>
      <c r="F167" s="143" t="s">
        <v>236</v>
      </c>
      <c r="G167" s="144" t="s">
        <v>228</v>
      </c>
      <c r="H167" s="145">
        <v>1</v>
      </c>
      <c r="I167" s="146"/>
      <c r="J167" s="147">
        <f t="shared" si="10"/>
        <v>0</v>
      </c>
      <c r="K167" s="148"/>
      <c r="L167" s="17"/>
      <c r="M167" s="149" t="s">
        <v>1</v>
      </c>
      <c r="N167" s="150" t="s">
        <v>38</v>
      </c>
      <c r="P167" s="151">
        <f t="shared" si="11"/>
        <v>0</v>
      </c>
      <c r="Q167" s="151">
        <v>1.7610000000000001E-2</v>
      </c>
      <c r="R167" s="151">
        <f t="shared" si="12"/>
        <v>1.7610000000000001E-2</v>
      </c>
      <c r="S167" s="151">
        <v>0</v>
      </c>
      <c r="T167" s="152">
        <f t="shared" si="13"/>
        <v>0</v>
      </c>
      <c r="AR167" s="153" t="s">
        <v>191</v>
      </c>
      <c r="AT167" s="153" t="s">
        <v>126</v>
      </c>
      <c r="AU167" s="153" t="s">
        <v>80</v>
      </c>
      <c r="AY167" s="2" t="s">
        <v>123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2" t="s">
        <v>78</v>
      </c>
      <c r="BK167" s="154">
        <f t="shared" si="19"/>
        <v>0</v>
      </c>
      <c r="BL167" s="2" t="s">
        <v>191</v>
      </c>
      <c r="BM167" s="153" t="s">
        <v>237</v>
      </c>
    </row>
    <row r="168" spans="2:65" s="16" customFormat="1" ht="21.75" customHeight="1">
      <c r="B168" s="17"/>
      <c r="C168" s="141" t="s">
        <v>238</v>
      </c>
      <c r="D168" s="141" t="s">
        <v>126</v>
      </c>
      <c r="E168" s="142" t="s">
        <v>239</v>
      </c>
      <c r="F168" s="143" t="s">
        <v>240</v>
      </c>
      <c r="G168" s="144" t="s">
        <v>228</v>
      </c>
      <c r="H168" s="145">
        <v>2</v>
      </c>
      <c r="I168" s="146"/>
      <c r="J168" s="147">
        <f t="shared" si="10"/>
        <v>0</v>
      </c>
      <c r="K168" s="148"/>
      <c r="L168" s="17"/>
      <c r="M168" s="149" t="s">
        <v>1</v>
      </c>
      <c r="N168" s="150" t="s">
        <v>38</v>
      </c>
      <c r="P168" s="151">
        <f t="shared" si="11"/>
        <v>0</v>
      </c>
      <c r="Q168" s="151">
        <v>0</v>
      </c>
      <c r="R168" s="151">
        <f t="shared" si="12"/>
        <v>0</v>
      </c>
      <c r="S168" s="151">
        <v>1.72E-2</v>
      </c>
      <c r="T168" s="152">
        <f t="shared" si="13"/>
        <v>3.44E-2</v>
      </c>
      <c r="AR168" s="153" t="s">
        <v>191</v>
      </c>
      <c r="AT168" s="153" t="s">
        <v>126</v>
      </c>
      <c r="AU168" s="153" t="s">
        <v>80</v>
      </c>
      <c r="AY168" s="2" t="s">
        <v>123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2" t="s">
        <v>78</v>
      </c>
      <c r="BK168" s="154">
        <f t="shared" si="19"/>
        <v>0</v>
      </c>
      <c r="BL168" s="2" t="s">
        <v>191</v>
      </c>
      <c r="BM168" s="153" t="s">
        <v>241</v>
      </c>
    </row>
    <row r="169" spans="2:65" s="16" customFormat="1" ht="16.5" customHeight="1">
      <c r="B169" s="17"/>
      <c r="C169" s="141" t="s">
        <v>242</v>
      </c>
      <c r="D169" s="141" t="s">
        <v>126</v>
      </c>
      <c r="E169" s="142" t="s">
        <v>243</v>
      </c>
      <c r="F169" s="143" t="s">
        <v>244</v>
      </c>
      <c r="G169" s="144" t="s">
        <v>228</v>
      </c>
      <c r="H169" s="145">
        <v>2</v>
      </c>
      <c r="I169" s="146"/>
      <c r="J169" s="147">
        <f t="shared" si="10"/>
        <v>0</v>
      </c>
      <c r="K169" s="148"/>
      <c r="L169" s="17"/>
      <c r="M169" s="149" t="s">
        <v>1</v>
      </c>
      <c r="N169" s="150" t="s">
        <v>38</v>
      </c>
      <c r="P169" s="151">
        <f t="shared" si="11"/>
        <v>0</v>
      </c>
      <c r="Q169" s="151">
        <v>0</v>
      </c>
      <c r="R169" s="151">
        <f t="shared" si="12"/>
        <v>0</v>
      </c>
      <c r="S169" s="151">
        <v>1.9460000000000002E-2</v>
      </c>
      <c r="T169" s="152">
        <f t="shared" si="13"/>
        <v>3.8920000000000003E-2</v>
      </c>
      <c r="AR169" s="153" t="s">
        <v>191</v>
      </c>
      <c r="AT169" s="153" t="s">
        <v>126</v>
      </c>
      <c r="AU169" s="153" t="s">
        <v>80</v>
      </c>
      <c r="AY169" s="2" t="s">
        <v>123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2" t="s">
        <v>78</v>
      </c>
      <c r="BK169" s="154">
        <f t="shared" si="19"/>
        <v>0</v>
      </c>
      <c r="BL169" s="2" t="s">
        <v>191</v>
      </c>
      <c r="BM169" s="153" t="s">
        <v>245</v>
      </c>
    </row>
    <row r="170" spans="2:65" s="16" customFormat="1" ht="21.75" customHeight="1">
      <c r="B170" s="17"/>
      <c r="C170" s="141" t="s">
        <v>246</v>
      </c>
      <c r="D170" s="141" t="s">
        <v>126</v>
      </c>
      <c r="E170" s="142" t="s">
        <v>247</v>
      </c>
      <c r="F170" s="143" t="s">
        <v>248</v>
      </c>
      <c r="G170" s="144" t="s">
        <v>228</v>
      </c>
      <c r="H170" s="145">
        <v>2</v>
      </c>
      <c r="I170" s="146"/>
      <c r="J170" s="147">
        <f t="shared" si="10"/>
        <v>0</v>
      </c>
      <c r="K170" s="148"/>
      <c r="L170" s="17"/>
      <c r="M170" s="149" t="s">
        <v>1</v>
      </c>
      <c r="N170" s="150" t="s">
        <v>38</v>
      </c>
      <c r="P170" s="151">
        <f t="shared" si="11"/>
        <v>0</v>
      </c>
      <c r="Q170" s="151">
        <v>1.4970000000000001E-2</v>
      </c>
      <c r="R170" s="151">
        <f t="shared" si="12"/>
        <v>2.9940000000000001E-2</v>
      </c>
      <c r="S170" s="151">
        <v>0</v>
      </c>
      <c r="T170" s="152">
        <f t="shared" si="13"/>
        <v>0</v>
      </c>
      <c r="AR170" s="153" t="s">
        <v>191</v>
      </c>
      <c r="AT170" s="153" t="s">
        <v>126</v>
      </c>
      <c r="AU170" s="153" t="s">
        <v>80</v>
      </c>
      <c r="AY170" s="2" t="s">
        <v>123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2" t="s">
        <v>78</v>
      </c>
      <c r="BK170" s="154">
        <f t="shared" si="19"/>
        <v>0</v>
      </c>
      <c r="BL170" s="2" t="s">
        <v>191</v>
      </c>
      <c r="BM170" s="153" t="s">
        <v>249</v>
      </c>
    </row>
    <row r="171" spans="2:65" s="16" customFormat="1" ht="21.75" customHeight="1">
      <c r="B171" s="17"/>
      <c r="C171" s="141" t="s">
        <v>250</v>
      </c>
      <c r="D171" s="141" t="s">
        <v>126</v>
      </c>
      <c r="E171" s="142" t="s">
        <v>251</v>
      </c>
      <c r="F171" s="143" t="s">
        <v>252</v>
      </c>
      <c r="G171" s="144" t="s">
        <v>228</v>
      </c>
      <c r="H171" s="145">
        <v>1</v>
      </c>
      <c r="I171" s="146"/>
      <c r="J171" s="147">
        <f t="shared" si="10"/>
        <v>0</v>
      </c>
      <c r="K171" s="148"/>
      <c r="L171" s="17"/>
      <c r="M171" s="149" t="s">
        <v>1</v>
      </c>
      <c r="N171" s="150" t="s">
        <v>38</v>
      </c>
      <c r="P171" s="151">
        <f t="shared" si="11"/>
        <v>0</v>
      </c>
      <c r="Q171" s="151">
        <v>0</v>
      </c>
      <c r="R171" s="151">
        <f t="shared" si="12"/>
        <v>0</v>
      </c>
      <c r="S171" s="151">
        <v>9.1999999999999998E-3</v>
      </c>
      <c r="T171" s="152">
        <f t="shared" si="13"/>
        <v>9.1999999999999998E-3</v>
      </c>
      <c r="AR171" s="153" t="s">
        <v>191</v>
      </c>
      <c r="AT171" s="153" t="s">
        <v>126</v>
      </c>
      <c r="AU171" s="153" t="s">
        <v>80</v>
      </c>
      <c r="AY171" s="2" t="s">
        <v>123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2" t="s">
        <v>78</v>
      </c>
      <c r="BK171" s="154">
        <f t="shared" si="19"/>
        <v>0</v>
      </c>
      <c r="BL171" s="2" t="s">
        <v>191</v>
      </c>
      <c r="BM171" s="153" t="s">
        <v>253</v>
      </c>
    </row>
    <row r="172" spans="2:65" s="16" customFormat="1" ht="16.5" customHeight="1">
      <c r="B172" s="17"/>
      <c r="C172" s="141" t="s">
        <v>254</v>
      </c>
      <c r="D172" s="141" t="s">
        <v>126</v>
      </c>
      <c r="E172" s="142" t="s">
        <v>255</v>
      </c>
      <c r="F172" s="143" t="s">
        <v>256</v>
      </c>
      <c r="G172" s="144" t="s">
        <v>228</v>
      </c>
      <c r="H172" s="145">
        <v>3</v>
      </c>
      <c r="I172" s="146"/>
      <c r="J172" s="147">
        <f t="shared" si="10"/>
        <v>0</v>
      </c>
      <c r="K172" s="148"/>
      <c r="L172" s="17"/>
      <c r="M172" s="149" t="s">
        <v>1</v>
      </c>
      <c r="N172" s="150" t="s">
        <v>38</v>
      </c>
      <c r="P172" s="151">
        <f t="shared" si="11"/>
        <v>0</v>
      </c>
      <c r="Q172" s="151">
        <v>0</v>
      </c>
      <c r="R172" s="151">
        <f t="shared" si="12"/>
        <v>0</v>
      </c>
      <c r="S172" s="151">
        <v>1.56E-3</v>
      </c>
      <c r="T172" s="152">
        <f t="shared" si="13"/>
        <v>4.6800000000000001E-3</v>
      </c>
      <c r="AR172" s="153" t="s">
        <v>191</v>
      </c>
      <c r="AT172" s="153" t="s">
        <v>126</v>
      </c>
      <c r="AU172" s="153" t="s">
        <v>80</v>
      </c>
      <c r="AY172" s="2" t="s">
        <v>123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2" t="s">
        <v>78</v>
      </c>
      <c r="BK172" s="154">
        <f t="shared" si="19"/>
        <v>0</v>
      </c>
      <c r="BL172" s="2" t="s">
        <v>191</v>
      </c>
      <c r="BM172" s="153" t="s">
        <v>257</v>
      </c>
    </row>
    <row r="173" spans="2:65" s="16" customFormat="1" ht="16.5" customHeight="1">
      <c r="B173" s="17"/>
      <c r="C173" s="141" t="s">
        <v>258</v>
      </c>
      <c r="D173" s="141" t="s">
        <v>126</v>
      </c>
      <c r="E173" s="142" t="s">
        <v>259</v>
      </c>
      <c r="F173" s="143" t="s">
        <v>260</v>
      </c>
      <c r="G173" s="144" t="s">
        <v>228</v>
      </c>
      <c r="H173" s="145">
        <v>2</v>
      </c>
      <c r="I173" s="146"/>
      <c r="J173" s="147">
        <f t="shared" si="10"/>
        <v>0</v>
      </c>
      <c r="K173" s="148"/>
      <c r="L173" s="17"/>
      <c r="M173" s="149" t="s">
        <v>1</v>
      </c>
      <c r="N173" s="150" t="s">
        <v>38</v>
      </c>
      <c r="P173" s="151">
        <f t="shared" si="11"/>
        <v>0</v>
      </c>
      <c r="Q173" s="151">
        <v>1.8400000000000001E-3</v>
      </c>
      <c r="R173" s="151">
        <f t="shared" si="12"/>
        <v>3.6800000000000001E-3</v>
      </c>
      <c r="S173" s="151">
        <v>0</v>
      </c>
      <c r="T173" s="152">
        <f t="shared" si="13"/>
        <v>0</v>
      </c>
      <c r="AR173" s="153" t="s">
        <v>191</v>
      </c>
      <c r="AT173" s="153" t="s">
        <v>126</v>
      </c>
      <c r="AU173" s="153" t="s">
        <v>80</v>
      </c>
      <c r="AY173" s="2" t="s">
        <v>123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2" t="s">
        <v>78</v>
      </c>
      <c r="BK173" s="154">
        <f t="shared" si="19"/>
        <v>0</v>
      </c>
      <c r="BL173" s="2" t="s">
        <v>191</v>
      </c>
      <c r="BM173" s="153" t="s">
        <v>261</v>
      </c>
    </row>
    <row r="174" spans="2:65" s="16" customFormat="1" ht="16.5" customHeight="1">
      <c r="B174" s="17"/>
      <c r="C174" s="141" t="s">
        <v>262</v>
      </c>
      <c r="D174" s="141" t="s">
        <v>126</v>
      </c>
      <c r="E174" s="142" t="s">
        <v>263</v>
      </c>
      <c r="F174" s="143" t="s">
        <v>264</v>
      </c>
      <c r="G174" s="144" t="s">
        <v>129</v>
      </c>
      <c r="H174" s="145">
        <v>2</v>
      </c>
      <c r="I174" s="146"/>
      <c r="J174" s="147">
        <f t="shared" si="10"/>
        <v>0</v>
      </c>
      <c r="K174" s="148"/>
      <c r="L174" s="17"/>
      <c r="M174" s="149" t="s">
        <v>1</v>
      </c>
      <c r="N174" s="150" t="s">
        <v>38</v>
      </c>
      <c r="P174" s="151">
        <f t="shared" si="11"/>
        <v>0</v>
      </c>
      <c r="Q174" s="151">
        <v>0</v>
      </c>
      <c r="R174" s="151">
        <f t="shared" si="12"/>
        <v>0</v>
      </c>
      <c r="S174" s="151">
        <v>2.2499999999999998E-3</v>
      </c>
      <c r="T174" s="152">
        <f t="shared" si="13"/>
        <v>4.4999999999999997E-3</v>
      </c>
      <c r="AR174" s="153" t="s">
        <v>191</v>
      </c>
      <c r="AT174" s="153" t="s">
        <v>126</v>
      </c>
      <c r="AU174" s="153" t="s">
        <v>80</v>
      </c>
      <c r="AY174" s="2" t="s">
        <v>123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2" t="s">
        <v>78</v>
      </c>
      <c r="BK174" s="154">
        <f t="shared" si="19"/>
        <v>0</v>
      </c>
      <c r="BL174" s="2" t="s">
        <v>191</v>
      </c>
      <c r="BM174" s="153" t="s">
        <v>265</v>
      </c>
    </row>
    <row r="175" spans="2:65" s="16" customFormat="1" ht="21.75" customHeight="1">
      <c r="B175" s="17"/>
      <c r="C175" s="141" t="s">
        <v>266</v>
      </c>
      <c r="D175" s="141" t="s">
        <v>126</v>
      </c>
      <c r="E175" s="142" t="s">
        <v>267</v>
      </c>
      <c r="F175" s="143" t="s">
        <v>268</v>
      </c>
      <c r="G175" s="144" t="s">
        <v>228</v>
      </c>
      <c r="H175" s="145">
        <v>4</v>
      </c>
      <c r="I175" s="146"/>
      <c r="J175" s="147">
        <f t="shared" si="10"/>
        <v>0</v>
      </c>
      <c r="K175" s="148"/>
      <c r="L175" s="17"/>
      <c r="M175" s="149" t="s">
        <v>1</v>
      </c>
      <c r="N175" s="150" t="s">
        <v>38</v>
      </c>
      <c r="P175" s="151">
        <f t="shared" si="11"/>
        <v>0</v>
      </c>
      <c r="Q175" s="151">
        <v>2.7399999999999998E-3</v>
      </c>
      <c r="R175" s="151">
        <f t="shared" si="12"/>
        <v>1.0959999999999999E-2</v>
      </c>
      <c r="S175" s="151">
        <v>0</v>
      </c>
      <c r="T175" s="152">
        <f t="shared" si="13"/>
        <v>0</v>
      </c>
      <c r="AR175" s="153" t="s">
        <v>191</v>
      </c>
      <c r="AT175" s="153" t="s">
        <v>126</v>
      </c>
      <c r="AU175" s="153" t="s">
        <v>80</v>
      </c>
      <c r="AY175" s="2" t="s">
        <v>123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2" t="s">
        <v>78</v>
      </c>
      <c r="BK175" s="154">
        <f t="shared" si="19"/>
        <v>0</v>
      </c>
      <c r="BL175" s="2" t="s">
        <v>191</v>
      </c>
      <c r="BM175" s="153" t="s">
        <v>269</v>
      </c>
    </row>
    <row r="176" spans="2:65" s="16" customFormat="1" ht="16.5" customHeight="1">
      <c r="B176" s="17"/>
      <c r="C176" s="141" t="s">
        <v>270</v>
      </c>
      <c r="D176" s="141" t="s">
        <v>126</v>
      </c>
      <c r="E176" s="142" t="s">
        <v>271</v>
      </c>
      <c r="F176" s="143" t="s">
        <v>272</v>
      </c>
      <c r="G176" s="144" t="s">
        <v>129</v>
      </c>
      <c r="H176" s="145">
        <v>2</v>
      </c>
      <c r="I176" s="146"/>
      <c r="J176" s="147">
        <f t="shared" si="10"/>
        <v>0</v>
      </c>
      <c r="K176" s="148"/>
      <c r="L176" s="17"/>
      <c r="M176" s="149" t="s">
        <v>1</v>
      </c>
      <c r="N176" s="150" t="s">
        <v>38</v>
      </c>
      <c r="P176" s="151">
        <f t="shared" si="11"/>
        <v>0</v>
      </c>
      <c r="Q176" s="151">
        <v>1.3999999999999999E-4</v>
      </c>
      <c r="R176" s="151">
        <f t="shared" si="12"/>
        <v>2.7999999999999998E-4</v>
      </c>
      <c r="S176" s="151">
        <v>0</v>
      </c>
      <c r="T176" s="152">
        <f t="shared" si="13"/>
        <v>0</v>
      </c>
      <c r="AR176" s="153" t="s">
        <v>191</v>
      </c>
      <c r="AT176" s="153" t="s">
        <v>126</v>
      </c>
      <c r="AU176" s="153" t="s">
        <v>80</v>
      </c>
      <c r="AY176" s="2" t="s">
        <v>123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2" t="s">
        <v>78</v>
      </c>
      <c r="BK176" s="154">
        <f t="shared" si="19"/>
        <v>0</v>
      </c>
      <c r="BL176" s="2" t="s">
        <v>191</v>
      </c>
      <c r="BM176" s="153" t="s">
        <v>273</v>
      </c>
    </row>
    <row r="177" spans="2:65" s="16" customFormat="1" ht="21.75" customHeight="1">
      <c r="B177" s="17"/>
      <c r="C177" s="141" t="s">
        <v>274</v>
      </c>
      <c r="D177" s="141" t="s">
        <v>126</v>
      </c>
      <c r="E177" s="142" t="s">
        <v>275</v>
      </c>
      <c r="F177" s="143" t="s">
        <v>276</v>
      </c>
      <c r="G177" s="144" t="s">
        <v>277</v>
      </c>
      <c r="H177" s="166"/>
      <c r="I177" s="146"/>
      <c r="J177" s="147">
        <f t="shared" si="10"/>
        <v>0</v>
      </c>
      <c r="K177" s="148"/>
      <c r="L177" s="17"/>
      <c r="M177" s="149" t="s">
        <v>1</v>
      </c>
      <c r="N177" s="150" t="s">
        <v>38</v>
      </c>
      <c r="P177" s="151">
        <f t="shared" si="11"/>
        <v>0</v>
      </c>
      <c r="Q177" s="151">
        <v>0</v>
      </c>
      <c r="R177" s="151">
        <f t="shared" si="12"/>
        <v>0</v>
      </c>
      <c r="S177" s="151">
        <v>0</v>
      </c>
      <c r="T177" s="152">
        <f t="shared" si="13"/>
        <v>0</v>
      </c>
      <c r="AR177" s="153" t="s">
        <v>191</v>
      </c>
      <c r="AT177" s="153" t="s">
        <v>126</v>
      </c>
      <c r="AU177" s="153" t="s">
        <v>80</v>
      </c>
      <c r="AY177" s="2" t="s">
        <v>123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2" t="s">
        <v>78</v>
      </c>
      <c r="BK177" s="154">
        <f t="shared" si="19"/>
        <v>0</v>
      </c>
      <c r="BL177" s="2" t="s">
        <v>191</v>
      </c>
      <c r="BM177" s="153" t="s">
        <v>278</v>
      </c>
    </row>
    <row r="178" spans="2:65" s="16" customFormat="1" ht="21.75" customHeight="1">
      <c r="B178" s="17"/>
      <c r="C178" s="141" t="s">
        <v>279</v>
      </c>
      <c r="D178" s="141" t="s">
        <v>126</v>
      </c>
      <c r="E178" s="142" t="s">
        <v>280</v>
      </c>
      <c r="F178" s="143" t="s">
        <v>281</v>
      </c>
      <c r="G178" s="144" t="s">
        <v>277</v>
      </c>
      <c r="H178" s="166"/>
      <c r="I178" s="146"/>
      <c r="J178" s="147">
        <f t="shared" si="10"/>
        <v>0</v>
      </c>
      <c r="K178" s="148"/>
      <c r="L178" s="17"/>
      <c r="M178" s="149" t="s">
        <v>1</v>
      </c>
      <c r="N178" s="150" t="s">
        <v>38</v>
      </c>
      <c r="P178" s="151">
        <f t="shared" si="11"/>
        <v>0</v>
      </c>
      <c r="Q178" s="151">
        <v>0</v>
      </c>
      <c r="R178" s="151">
        <f t="shared" si="12"/>
        <v>0</v>
      </c>
      <c r="S178" s="151">
        <v>0</v>
      </c>
      <c r="T178" s="152">
        <f t="shared" si="13"/>
        <v>0</v>
      </c>
      <c r="AR178" s="153" t="s">
        <v>191</v>
      </c>
      <c r="AT178" s="153" t="s">
        <v>126</v>
      </c>
      <c r="AU178" s="153" t="s">
        <v>80</v>
      </c>
      <c r="AY178" s="2" t="s">
        <v>123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2" t="s">
        <v>78</v>
      </c>
      <c r="BK178" s="154">
        <f t="shared" si="19"/>
        <v>0</v>
      </c>
      <c r="BL178" s="2" t="s">
        <v>191</v>
      </c>
      <c r="BM178" s="153" t="s">
        <v>282</v>
      </c>
    </row>
    <row r="179" spans="2:65" s="128" customFormat="1" ht="22.8" customHeight="1">
      <c r="B179" s="129"/>
      <c r="D179" s="130" t="s">
        <v>72</v>
      </c>
      <c r="E179" s="139" t="s">
        <v>283</v>
      </c>
      <c r="F179" s="139" t="s">
        <v>284</v>
      </c>
      <c r="I179" s="132"/>
      <c r="J179" s="140">
        <f>BK179</f>
        <v>0</v>
      </c>
      <c r="L179" s="129"/>
      <c r="M179" s="134"/>
      <c r="P179" s="135">
        <f>SUM(P180:P185)</f>
        <v>0</v>
      </c>
      <c r="R179" s="135">
        <f>SUM(R180:R185)</f>
        <v>7.622000000000001E-2</v>
      </c>
      <c r="T179" s="136">
        <f>SUM(T180:T185)</f>
        <v>2.8560000000000002E-2</v>
      </c>
      <c r="AR179" s="130" t="s">
        <v>80</v>
      </c>
      <c r="AT179" s="137" t="s">
        <v>72</v>
      </c>
      <c r="AU179" s="137" t="s">
        <v>78</v>
      </c>
      <c r="AY179" s="130" t="s">
        <v>123</v>
      </c>
      <c r="BK179" s="138">
        <f>SUM(BK180:BK185)</f>
        <v>0</v>
      </c>
    </row>
    <row r="180" spans="2:65" s="16" customFormat="1" ht="16.5" customHeight="1">
      <c r="B180" s="17"/>
      <c r="C180" s="141" t="s">
        <v>285</v>
      </c>
      <c r="D180" s="141" t="s">
        <v>126</v>
      </c>
      <c r="E180" s="142" t="s">
        <v>286</v>
      </c>
      <c r="F180" s="143" t="s">
        <v>287</v>
      </c>
      <c r="G180" s="144" t="s">
        <v>228</v>
      </c>
      <c r="H180" s="145">
        <v>1</v>
      </c>
      <c r="I180" s="146"/>
      <c r="J180" s="147">
        <f t="shared" ref="J180:J185" si="20">ROUND(I180*H180,2)</f>
        <v>0</v>
      </c>
      <c r="K180" s="148"/>
      <c r="L180" s="17"/>
      <c r="M180" s="149" t="s">
        <v>1</v>
      </c>
      <c r="N180" s="150" t="s">
        <v>38</v>
      </c>
      <c r="P180" s="151">
        <f t="shared" ref="P180:P185" si="21">O180*H180</f>
        <v>0</v>
      </c>
      <c r="Q180" s="151">
        <v>3.202E-2</v>
      </c>
      <c r="R180" s="151">
        <f t="shared" ref="R180:R185" si="22">Q180*H180</f>
        <v>3.202E-2</v>
      </c>
      <c r="S180" s="151">
        <v>0</v>
      </c>
      <c r="T180" s="152">
        <f t="shared" ref="T180:T185" si="23">S180*H180</f>
        <v>0</v>
      </c>
      <c r="AR180" s="153" t="s">
        <v>191</v>
      </c>
      <c r="AT180" s="153" t="s">
        <v>126</v>
      </c>
      <c r="AU180" s="153" t="s">
        <v>80</v>
      </c>
      <c r="AY180" s="2" t="s">
        <v>123</v>
      </c>
      <c r="BE180" s="154">
        <f t="shared" ref="BE180:BE185" si="24">IF(N180="základní",J180,0)</f>
        <v>0</v>
      </c>
      <c r="BF180" s="154">
        <f t="shared" ref="BF180:BF185" si="25">IF(N180="snížená",J180,0)</f>
        <v>0</v>
      </c>
      <c r="BG180" s="154">
        <f t="shared" ref="BG180:BG185" si="26">IF(N180="zákl. přenesená",J180,0)</f>
        <v>0</v>
      </c>
      <c r="BH180" s="154">
        <f t="shared" ref="BH180:BH185" si="27">IF(N180="sníž. přenesená",J180,0)</f>
        <v>0</v>
      </c>
      <c r="BI180" s="154">
        <f t="shared" ref="BI180:BI185" si="28">IF(N180="nulová",J180,0)</f>
        <v>0</v>
      </c>
      <c r="BJ180" s="2" t="s">
        <v>78</v>
      </c>
      <c r="BK180" s="154">
        <f t="shared" ref="BK180:BK185" si="29">ROUND(I180*H180,2)</f>
        <v>0</v>
      </c>
      <c r="BL180" s="2" t="s">
        <v>191</v>
      </c>
      <c r="BM180" s="153" t="s">
        <v>288</v>
      </c>
    </row>
    <row r="181" spans="2:65" s="16" customFormat="1" ht="16.5" customHeight="1">
      <c r="B181" s="17"/>
      <c r="C181" s="141" t="s">
        <v>289</v>
      </c>
      <c r="D181" s="141" t="s">
        <v>126</v>
      </c>
      <c r="E181" s="142" t="s">
        <v>290</v>
      </c>
      <c r="F181" s="143" t="s">
        <v>291</v>
      </c>
      <c r="G181" s="144" t="s">
        <v>134</v>
      </c>
      <c r="H181" s="145">
        <v>1.2</v>
      </c>
      <c r="I181" s="146"/>
      <c r="J181" s="147">
        <f t="shared" si="20"/>
        <v>0</v>
      </c>
      <c r="K181" s="148"/>
      <c r="L181" s="17"/>
      <c r="M181" s="149" t="s">
        <v>1</v>
      </c>
      <c r="N181" s="150" t="s">
        <v>38</v>
      </c>
      <c r="P181" s="151">
        <f t="shared" si="21"/>
        <v>0</v>
      </c>
      <c r="Q181" s="151">
        <v>0</v>
      </c>
      <c r="R181" s="151">
        <f t="shared" si="22"/>
        <v>0</v>
      </c>
      <c r="S181" s="151">
        <v>2.3800000000000002E-2</v>
      </c>
      <c r="T181" s="152">
        <f t="shared" si="23"/>
        <v>2.8560000000000002E-2</v>
      </c>
      <c r="AR181" s="153" t="s">
        <v>191</v>
      </c>
      <c r="AT181" s="153" t="s">
        <v>126</v>
      </c>
      <c r="AU181" s="153" t="s">
        <v>80</v>
      </c>
      <c r="AY181" s="2" t="s">
        <v>123</v>
      </c>
      <c r="BE181" s="154">
        <f t="shared" si="24"/>
        <v>0</v>
      </c>
      <c r="BF181" s="154">
        <f t="shared" si="25"/>
        <v>0</v>
      </c>
      <c r="BG181" s="154">
        <f t="shared" si="26"/>
        <v>0</v>
      </c>
      <c r="BH181" s="154">
        <f t="shared" si="27"/>
        <v>0</v>
      </c>
      <c r="BI181" s="154">
        <f t="shared" si="28"/>
        <v>0</v>
      </c>
      <c r="BJ181" s="2" t="s">
        <v>78</v>
      </c>
      <c r="BK181" s="154">
        <f t="shared" si="29"/>
        <v>0</v>
      </c>
      <c r="BL181" s="2" t="s">
        <v>191</v>
      </c>
      <c r="BM181" s="153" t="s">
        <v>292</v>
      </c>
    </row>
    <row r="182" spans="2:65" s="16" customFormat="1" ht="33" customHeight="1">
      <c r="B182" s="17"/>
      <c r="C182" s="141" t="s">
        <v>293</v>
      </c>
      <c r="D182" s="141" t="s">
        <v>126</v>
      </c>
      <c r="E182" s="142" t="s">
        <v>294</v>
      </c>
      <c r="F182" s="143" t="s">
        <v>295</v>
      </c>
      <c r="G182" s="144" t="s">
        <v>129</v>
      </c>
      <c r="H182" s="145">
        <v>1</v>
      </c>
      <c r="I182" s="146"/>
      <c r="J182" s="147">
        <f t="shared" si="20"/>
        <v>0</v>
      </c>
      <c r="K182" s="148"/>
      <c r="L182" s="17"/>
      <c r="M182" s="149" t="s">
        <v>1</v>
      </c>
      <c r="N182" s="150" t="s">
        <v>38</v>
      </c>
      <c r="P182" s="151">
        <f t="shared" si="21"/>
        <v>0</v>
      </c>
      <c r="Q182" s="151">
        <v>4.4200000000000003E-2</v>
      </c>
      <c r="R182" s="151">
        <f t="shared" si="22"/>
        <v>4.4200000000000003E-2</v>
      </c>
      <c r="S182" s="151">
        <v>0</v>
      </c>
      <c r="T182" s="152">
        <f t="shared" si="23"/>
        <v>0</v>
      </c>
      <c r="AR182" s="153" t="s">
        <v>191</v>
      </c>
      <c r="AT182" s="153" t="s">
        <v>126</v>
      </c>
      <c r="AU182" s="153" t="s">
        <v>80</v>
      </c>
      <c r="AY182" s="2" t="s">
        <v>123</v>
      </c>
      <c r="BE182" s="154">
        <f t="shared" si="24"/>
        <v>0</v>
      </c>
      <c r="BF182" s="154">
        <f t="shared" si="25"/>
        <v>0</v>
      </c>
      <c r="BG182" s="154">
        <f t="shared" si="26"/>
        <v>0</v>
      </c>
      <c r="BH182" s="154">
        <f t="shared" si="27"/>
        <v>0</v>
      </c>
      <c r="BI182" s="154">
        <f t="shared" si="28"/>
        <v>0</v>
      </c>
      <c r="BJ182" s="2" t="s">
        <v>78</v>
      </c>
      <c r="BK182" s="154">
        <f t="shared" si="29"/>
        <v>0</v>
      </c>
      <c r="BL182" s="2" t="s">
        <v>191</v>
      </c>
      <c r="BM182" s="153" t="s">
        <v>296</v>
      </c>
    </row>
    <row r="183" spans="2:65" s="16" customFormat="1" ht="16.5" customHeight="1">
      <c r="B183" s="17"/>
      <c r="C183" s="141" t="s">
        <v>297</v>
      </c>
      <c r="D183" s="141" t="s">
        <v>126</v>
      </c>
      <c r="E183" s="142" t="s">
        <v>298</v>
      </c>
      <c r="F183" s="143" t="s">
        <v>299</v>
      </c>
      <c r="G183" s="144" t="s">
        <v>218</v>
      </c>
      <c r="H183" s="145">
        <v>1</v>
      </c>
      <c r="I183" s="146"/>
      <c r="J183" s="147">
        <f t="shared" si="20"/>
        <v>0</v>
      </c>
      <c r="K183" s="148"/>
      <c r="L183" s="17"/>
      <c r="M183" s="149" t="s">
        <v>1</v>
      </c>
      <c r="N183" s="150" t="s">
        <v>38</v>
      </c>
      <c r="P183" s="151">
        <f t="shared" si="21"/>
        <v>0</v>
      </c>
      <c r="Q183" s="151">
        <v>0</v>
      </c>
      <c r="R183" s="151">
        <f t="shared" si="22"/>
        <v>0</v>
      </c>
      <c r="S183" s="151">
        <v>0</v>
      </c>
      <c r="T183" s="152">
        <f t="shared" si="23"/>
        <v>0</v>
      </c>
      <c r="AR183" s="153" t="s">
        <v>191</v>
      </c>
      <c r="AT183" s="153" t="s">
        <v>126</v>
      </c>
      <c r="AU183" s="153" t="s">
        <v>80</v>
      </c>
      <c r="AY183" s="2" t="s">
        <v>123</v>
      </c>
      <c r="BE183" s="154">
        <f t="shared" si="24"/>
        <v>0</v>
      </c>
      <c r="BF183" s="154">
        <f t="shared" si="25"/>
        <v>0</v>
      </c>
      <c r="BG183" s="154">
        <f t="shared" si="26"/>
        <v>0</v>
      </c>
      <c r="BH183" s="154">
        <f t="shared" si="27"/>
        <v>0</v>
      </c>
      <c r="BI183" s="154">
        <f t="shared" si="28"/>
        <v>0</v>
      </c>
      <c r="BJ183" s="2" t="s">
        <v>78</v>
      </c>
      <c r="BK183" s="154">
        <f t="shared" si="29"/>
        <v>0</v>
      </c>
      <c r="BL183" s="2" t="s">
        <v>191</v>
      </c>
      <c r="BM183" s="153" t="s">
        <v>300</v>
      </c>
    </row>
    <row r="184" spans="2:65" s="16" customFormat="1" ht="21.75" customHeight="1">
      <c r="B184" s="17"/>
      <c r="C184" s="141" t="s">
        <v>301</v>
      </c>
      <c r="D184" s="141" t="s">
        <v>126</v>
      </c>
      <c r="E184" s="142" t="s">
        <v>302</v>
      </c>
      <c r="F184" s="143" t="s">
        <v>303</v>
      </c>
      <c r="G184" s="144" t="s">
        <v>277</v>
      </c>
      <c r="H184" s="166"/>
      <c r="I184" s="146"/>
      <c r="J184" s="147">
        <f t="shared" si="20"/>
        <v>0</v>
      </c>
      <c r="K184" s="148"/>
      <c r="L184" s="17"/>
      <c r="M184" s="149" t="s">
        <v>1</v>
      </c>
      <c r="N184" s="150" t="s">
        <v>38</v>
      </c>
      <c r="P184" s="151">
        <f t="shared" si="21"/>
        <v>0</v>
      </c>
      <c r="Q184" s="151">
        <v>0</v>
      </c>
      <c r="R184" s="151">
        <f t="shared" si="22"/>
        <v>0</v>
      </c>
      <c r="S184" s="151">
        <v>0</v>
      </c>
      <c r="T184" s="152">
        <f t="shared" si="23"/>
        <v>0</v>
      </c>
      <c r="AR184" s="153" t="s">
        <v>191</v>
      </c>
      <c r="AT184" s="153" t="s">
        <v>126</v>
      </c>
      <c r="AU184" s="153" t="s">
        <v>80</v>
      </c>
      <c r="AY184" s="2" t="s">
        <v>123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2" t="s">
        <v>78</v>
      </c>
      <c r="BK184" s="154">
        <f t="shared" si="29"/>
        <v>0</v>
      </c>
      <c r="BL184" s="2" t="s">
        <v>191</v>
      </c>
      <c r="BM184" s="153" t="s">
        <v>304</v>
      </c>
    </row>
    <row r="185" spans="2:65" s="16" customFormat="1" ht="21.75" customHeight="1">
      <c r="B185" s="17"/>
      <c r="C185" s="141" t="s">
        <v>305</v>
      </c>
      <c r="D185" s="141" t="s">
        <v>126</v>
      </c>
      <c r="E185" s="142" t="s">
        <v>306</v>
      </c>
      <c r="F185" s="143" t="s">
        <v>307</v>
      </c>
      <c r="G185" s="144" t="s">
        <v>277</v>
      </c>
      <c r="H185" s="166"/>
      <c r="I185" s="146"/>
      <c r="J185" s="147">
        <f t="shared" si="20"/>
        <v>0</v>
      </c>
      <c r="K185" s="148"/>
      <c r="L185" s="17"/>
      <c r="M185" s="149" t="s">
        <v>1</v>
      </c>
      <c r="N185" s="150" t="s">
        <v>38</v>
      </c>
      <c r="P185" s="151">
        <f t="shared" si="21"/>
        <v>0</v>
      </c>
      <c r="Q185" s="151">
        <v>0</v>
      </c>
      <c r="R185" s="151">
        <f t="shared" si="22"/>
        <v>0</v>
      </c>
      <c r="S185" s="151">
        <v>0</v>
      </c>
      <c r="T185" s="152">
        <f t="shared" si="23"/>
        <v>0</v>
      </c>
      <c r="AR185" s="153" t="s">
        <v>191</v>
      </c>
      <c r="AT185" s="153" t="s">
        <v>126</v>
      </c>
      <c r="AU185" s="153" t="s">
        <v>80</v>
      </c>
      <c r="AY185" s="2" t="s">
        <v>123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2" t="s">
        <v>78</v>
      </c>
      <c r="BK185" s="154">
        <f t="shared" si="29"/>
        <v>0</v>
      </c>
      <c r="BL185" s="2" t="s">
        <v>191</v>
      </c>
      <c r="BM185" s="153" t="s">
        <v>308</v>
      </c>
    </row>
    <row r="186" spans="2:65" s="128" customFormat="1" ht="22.8" customHeight="1">
      <c r="B186" s="129"/>
      <c r="D186" s="130" t="s">
        <v>72</v>
      </c>
      <c r="E186" s="139" t="s">
        <v>309</v>
      </c>
      <c r="F186" s="139" t="s">
        <v>310</v>
      </c>
      <c r="I186" s="132"/>
      <c r="J186" s="140">
        <f>BK186</f>
        <v>0</v>
      </c>
      <c r="L186" s="129"/>
      <c r="M186" s="134"/>
      <c r="P186" s="135">
        <f>SUM(P187:P193)</f>
        <v>0</v>
      </c>
      <c r="R186" s="135">
        <f>SUM(R187:R193)</f>
        <v>0.67425250000000003</v>
      </c>
      <c r="T186" s="136">
        <f>SUM(T187:T193)</f>
        <v>0.36656255999999998</v>
      </c>
      <c r="AR186" s="130" t="s">
        <v>80</v>
      </c>
      <c r="AT186" s="137" t="s">
        <v>72</v>
      </c>
      <c r="AU186" s="137" t="s">
        <v>78</v>
      </c>
      <c r="AY186" s="130" t="s">
        <v>123</v>
      </c>
      <c r="BK186" s="138">
        <f>SUM(BK187:BK193)</f>
        <v>0</v>
      </c>
    </row>
    <row r="187" spans="2:65" s="16" customFormat="1" ht="21.75" customHeight="1">
      <c r="B187" s="17"/>
      <c r="C187" s="141" t="s">
        <v>311</v>
      </c>
      <c r="D187" s="141" t="s">
        <v>126</v>
      </c>
      <c r="E187" s="142" t="s">
        <v>312</v>
      </c>
      <c r="F187" s="143" t="s">
        <v>313</v>
      </c>
      <c r="G187" s="144" t="s">
        <v>134</v>
      </c>
      <c r="H187" s="145">
        <v>58.89</v>
      </c>
      <c r="I187" s="146"/>
      <c r="J187" s="147">
        <f t="shared" ref="J187:J193" si="30">ROUND(I187*H187,2)</f>
        <v>0</v>
      </c>
      <c r="K187" s="148"/>
      <c r="L187" s="17"/>
      <c r="M187" s="149" t="s">
        <v>1</v>
      </c>
      <c r="N187" s="150" t="s">
        <v>38</v>
      </c>
      <c r="P187" s="151">
        <f t="shared" ref="P187:P193" si="31">O187*H187</f>
        <v>0</v>
      </c>
      <c r="Q187" s="151">
        <v>1.25E-3</v>
      </c>
      <c r="R187" s="151">
        <f t="shared" ref="R187:R193" si="32">Q187*H187</f>
        <v>7.3612499999999997E-2</v>
      </c>
      <c r="S187" s="151">
        <v>0</v>
      </c>
      <c r="T187" s="152">
        <f t="shared" ref="T187:T193" si="33">S187*H187</f>
        <v>0</v>
      </c>
      <c r="AR187" s="153" t="s">
        <v>191</v>
      </c>
      <c r="AT187" s="153" t="s">
        <v>126</v>
      </c>
      <c r="AU187" s="153" t="s">
        <v>80</v>
      </c>
      <c r="AY187" s="2" t="s">
        <v>123</v>
      </c>
      <c r="BE187" s="154">
        <f t="shared" ref="BE187:BE193" si="34">IF(N187="základní",J187,0)</f>
        <v>0</v>
      </c>
      <c r="BF187" s="154">
        <f t="shared" ref="BF187:BF193" si="35">IF(N187="snížená",J187,0)</f>
        <v>0</v>
      </c>
      <c r="BG187" s="154">
        <f t="shared" ref="BG187:BG193" si="36">IF(N187="zákl. přenesená",J187,0)</f>
        <v>0</v>
      </c>
      <c r="BH187" s="154">
        <f t="shared" ref="BH187:BH193" si="37">IF(N187="sníž. přenesená",J187,0)</f>
        <v>0</v>
      </c>
      <c r="BI187" s="154">
        <f t="shared" ref="BI187:BI193" si="38">IF(N187="nulová",J187,0)</f>
        <v>0</v>
      </c>
      <c r="BJ187" s="2" t="s">
        <v>78</v>
      </c>
      <c r="BK187" s="154">
        <f t="shared" ref="BK187:BK193" si="39">ROUND(I187*H187,2)</f>
        <v>0</v>
      </c>
      <c r="BL187" s="2" t="s">
        <v>191</v>
      </c>
      <c r="BM187" s="153" t="s">
        <v>314</v>
      </c>
    </row>
    <row r="188" spans="2:65" s="16" customFormat="1" ht="21.75" customHeight="1">
      <c r="B188" s="17"/>
      <c r="C188" s="155" t="s">
        <v>315</v>
      </c>
      <c r="D188" s="155" t="s">
        <v>156</v>
      </c>
      <c r="E188" s="156" t="s">
        <v>316</v>
      </c>
      <c r="F188" s="157" t="s">
        <v>317</v>
      </c>
      <c r="G188" s="158" t="s">
        <v>134</v>
      </c>
      <c r="H188" s="159">
        <v>61.835000000000001</v>
      </c>
      <c r="I188" s="160"/>
      <c r="J188" s="161">
        <f t="shared" si="30"/>
        <v>0</v>
      </c>
      <c r="K188" s="162"/>
      <c r="L188" s="163"/>
      <c r="M188" s="164" t="s">
        <v>1</v>
      </c>
      <c r="N188" s="165" t="s">
        <v>38</v>
      </c>
      <c r="P188" s="151">
        <f t="shared" si="31"/>
        <v>0</v>
      </c>
      <c r="Q188" s="151">
        <v>8.0000000000000002E-3</v>
      </c>
      <c r="R188" s="151">
        <f t="shared" si="32"/>
        <v>0.49468000000000001</v>
      </c>
      <c r="S188" s="151">
        <v>0</v>
      </c>
      <c r="T188" s="152">
        <f t="shared" si="33"/>
        <v>0</v>
      </c>
      <c r="AR188" s="153" t="s">
        <v>266</v>
      </c>
      <c r="AT188" s="153" t="s">
        <v>156</v>
      </c>
      <c r="AU188" s="153" t="s">
        <v>80</v>
      </c>
      <c r="AY188" s="2" t="s">
        <v>123</v>
      </c>
      <c r="BE188" s="154">
        <f t="shared" si="34"/>
        <v>0</v>
      </c>
      <c r="BF188" s="154">
        <f t="shared" si="35"/>
        <v>0</v>
      </c>
      <c r="BG188" s="154">
        <f t="shared" si="36"/>
        <v>0</v>
      </c>
      <c r="BH188" s="154">
        <f t="shared" si="37"/>
        <v>0</v>
      </c>
      <c r="BI188" s="154">
        <f t="shared" si="38"/>
        <v>0</v>
      </c>
      <c r="BJ188" s="2" t="s">
        <v>78</v>
      </c>
      <c r="BK188" s="154">
        <f t="shared" si="39"/>
        <v>0</v>
      </c>
      <c r="BL188" s="2" t="s">
        <v>191</v>
      </c>
      <c r="BM188" s="153" t="s">
        <v>318</v>
      </c>
    </row>
    <row r="189" spans="2:65" s="16" customFormat="1" ht="21.75" customHeight="1">
      <c r="B189" s="17"/>
      <c r="C189" s="141" t="s">
        <v>319</v>
      </c>
      <c r="D189" s="141" t="s">
        <v>126</v>
      </c>
      <c r="E189" s="142" t="s">
        <v>320</v>
      </c>
      <c r="F189" s="143" t="s">
        <v>321</v>
      </c>
      <c r="G189" s="144" t="s">
        <v>134</v>
      </c>
      <c r="H189" s="145">
        <v>34.944000000000003</v>
      </c>
      <c r="I189" s="146"/>
      <c r="J189" s="147">
        <f t="shared" si="30"/>
        <v>0</v>
      </c>
      <c r="K189" s="148"/>
      <c r="L189" s="17"/>
      <c r="M189" s="149" t="s">
        <v>1</v>
      </c>
      <c r="N189" s="150" t="s">
        <v>38</v>
      </c>
      <c r="P189" s="151">
        <f t="shared" si="31"/>
        <v>0</v>
      </c>
      <c r="Q189" s="151">
        <v>0</v>
      </c>
      <c r="R189" s="151">
        <f t="shared" si="32"/>
        <v>0</v>
      </c>
      <c r="S189" s="151">
        <v>1.0489999999999999E-2</v>
      </c>
      <c r="T189" s="152">
        <f t="shared" si="33"/>
        <v>0.36656255999999998</v>
      </c>
      <c r="AR189" s="153" t="s">
        <v>191</v>
      </c>
      <c r="AT189" s="153" t="s">
        <v>126</v>
      </c>
      <c r="AU189" s="153" t="s">
        <v>80</v>
      </c>
      <c r="AY189" s="2" t="s">
        <v>123</v>
      </c>
      <c r="BE189" s="154">
        <f t="shared" si="34"/>
        <v>0</v>
      </c>
      <c r="BF189" s="154">
        <f t="shared" si="35"/>
        <v>0</v>
      </c>
      <c r="BG189" s="154">
        <f t="shared" si="36"/>
        <v>0</v>
      </c>
      <c r="BH189" s="154">
        <f t="shared" si="37"/>
        <v>0</v>
      </c>
      <c r="BI189" s="154">
        <f t="shared" si="38"/>
        <v>0</v>
      </c>
      <c r="BJ189" s="2" t="s">
        <v>78</v>
      </c>
      <c r="BK189" s="154">
        <f t="shared" si="39"/>
        <v>0</v>
      </c>
      <c r="BL189" s="2" t="s">
        <v>191</v>
      </c>
      <c r="BM189" s="153" t="s">
        <v>322</v>
      </c>
    </row>
    <row r="190" spans="2:65" s="16" customFormat="1" ht="16.5" customHeight="1">
      <c r="B190" s="17"/>
      <c r="C190" s="141" t="s">
        <v>323</v>
      </c>
      <c r="D190" s="141" t="s">
        <v>126</v>
      </c>
      <c r="E190" s="142" t="s">
        <v>324</v>
      </c>
      <c r="F190" s="143" t="s">
        <v>325</v>
      </c>
      <c r="G190" s="144" t="s">
        <v>326</v>
      </c>
      <c r="H190" s="145">
        <v>9</v>
      </c>
      <c r="I190" s="146"/>
      <c r="J190" s="147">
        <f t="shared" si="30"/>
        <v>0</v>
      </c>
      <c r="K190" s="148"/>
      <c r="L190" s="17"/>
      <c r="M190" s="149" t="s">
        <v>1</v>
      </c>
      <c r="N190" s="150" t="s">
        <v>38</v>
      </c>
      <c r="P190" s="151">
        <f t="shared" si="31"/>
        <v>0</v>
      </c>
      <c r="Q190" s="151">
        <v>9.0600000000000003E-3</v>
      </c>
      <c r="R190" s="151">
        <f t="shared" si="32"/>
        <v>8.1540000000000001E-2</v>
      </c>
      <c r="S190" s="151">
        <v>0</v>
      </c>
      <c r="T190" s="152">
        <f t="shared" si="33"/>
        <v>0</v>
      </c>
      <c r="AR190" s="153" t="s">
        <v>191</v>
      </c>
      <c r="AT190" s="153" t="s">
        <v>126</v>
      </c>
      <c r="AU190" s="153" t="s">
        <v>80</v>
      </c>
      <c r="AY190" s="2" t="s">
        <v>123</v>
      </c>
      <c r="BE190" s="154">
        <f t="shared" si="34"/>
        <v>0</v>
      </c>
      <c r="BF190" s="154">
        <f t="shared" si="35"/>
        <v>0</v>
      </c>
      <c r="BG190" s="154">
        <f t="shared" si="36"/>
        <v>0</v>
      </c>
      <c r="BH190" s="154">
        <f t="shared" si="37"/>
        <v>0</v>
      </c>
      <c r="BI190" s="154">
        <f t="shared" si="38"/>
        <v>0</v>
      </c>
      <c r="BJ190" s="2" t="s">
        <v>78</v>
      </c>
      <c r="BK190" s="154">
        <f t="shared" si="39"/>
        <v>0</v>
      </c>
      <c r="BL190" s="2" t="s">
        <v>191</v>
      </c>
      <c r="BM190" s="153" t="s">
        <v>327</v>
      </c>
    </row>
    <row r="191" spans="2:65" s="16" customFormat="1" ht="16.5" customHeight="1">
      <c r="B191" s="17"/>
      <c r="C191" s="141" t="s">
        <v>328</v>
      </c>
      <c r="D191" s="141" t="s">
        <v>126</v>
      </c>
      <c r="E191" s="142" t="s">
        <v>329</v>
      </c>
      <c r="F191" s="143" t="s">
        <v>330</v>
      </c>
      <c r="G191" s="144" t="s">
        <v>134</v>
      </c>
      <c r="H191" s="145">
        <v>2</v>
      </c>
      <c r="I191" s="146"/>
      <c r="J191" s="147">
        <f t="shared" si="30"/>
        <v>0</v>
      </c>
      <c r="K191" s="148"/>
      <c r="L191" s="17"/>
      <c r="M191" s="149" t="s">
        <v>1</v>
      </c>
      <c r="N191" s="150" t="s">
        <v>38</v>
      </c>
      <c r="P191" s="151">
        <f t="shared" si="31"/>
        <v>0</v>
      </c>
      <c r="Q191" s="151">
        <v>1.221E-2</v>
      </c>
      <c r="R191" s="151">
        <f t="shared" si="32"/>
        <v>2.4420000000000001E-2</v>
      </c>
      <c r="S191" s="151">
        <v>0</v>
      </c>
      <c r="T191" s="152">
        <f t="shared" si="33"/>
        <v>0</v>
      </c>
      <c r="AR191" s="153" t="s">
        <v>191</v>
      </c>
      <c r="AT191" s="153" t="s">
        <v>126</v>
      </c>
      <c r="AU191" s="153" t="s">
        <v>80</v>
      </c>
      <c r="AY191" s="2" t="s">
        <v>123</v>
      </c>
      <c r="BE191" s="154">
        <f t="shared" si="34"/>
        <v>0</v>
      </c>
      <c r="BF191" s="154">
        <f t="shared" si="35"/>
        <v>0</v>
      </c>
      <c r="BG191" s="154">
        <f t="shared" si="36"/>
        <v>0</v>
      </c>
      <c r="BH191" s="154">
        <f t="shared" si="37"/>
        <v>0</v>
      </c>
      <c r="BI191" s="154">
        <f t="shared" si="38"/>
        <v>0</v>
      </c>
      <c r="BJ191" s="2" t="s">
        <v>78</v>
      </c>
      <c r="BK191" s="154">
        <f t="shared" si="39"/>
        <v>0</v>
      </c>
      <c r="BL191" s="2" t="s">
        <v>191</v>
      </c>
      <c r="BM191" s="153" t="s">
        <v>331</v>
      </c>
    </row>
    <row r="192" spans="2:65" s="16" customFormat="1" ht="21.75" customHeight="1">
      <c r="B192" s="17"/>
      <c r="C192" s="141" t="s">
        <v>332</v>
      </c>
      <c r="D192" s="141" t="s">
        <v>126</v>
      </c>
      <c r="E192" s="142" t="s">
        <v>333</v>
      </c>
      <c r="F192" s="143" t="s">
        <v>334</v>
      </c>
      <c r="G192" s="144" t="s">
        <v>277</v>
      </c>
      <c r="H192" s="166"/>
      <c r="I192" s="146"/>
      <c r="J192" s="147">
        <f t="shared" si="30"/>
        <v>0</v>
      </c>
      <c r="K192" s="148"/>
      <c r="L192" s="17"/>
      <c r="M192" s="149" t="s">
        <v>1</v>
      </c>
      <c r="N192" s="150" t="s">
        <v>38</v>
      </c>
      <c r="P192" s="151">
        <f t="shared" si="31"/>
        <v>0</v>
      </c>
      <c r="Q192" s="151">
        <v>0</v>
      </c>
      <c r="R192" s="151">
        <f t="shared" si="32"/>
        <v>0</v>
      </c>
      <c r="S192" s="151">
        <v>0</v>
      </c>
      <c r="T192" s="152">
        <f t="shared" si="33"/>
        <v>0</v>
      </c>
      <c r="AR192" s="153" t="s">
        <v>191</v>
      </c>
      <c r="AT192" s="153" t="s">
        <v>126</v>
      </c>
      <c r="AU192" s="153" t="s">
        <v>80</v>
      </c>
      <c r="AY192" s="2" t="s">
        <v>123</v>
      </c>
      <c r="BE192" s="154">
        <f t="shared" si="34"/>
        <v>0</v>
      </c>
      <c r="BF192" s="154">
        <f t="shared" si="35"/>
        <v>0</v>
      </c>
      <c r="BG192" s="154">
        <f t="shared" si="36"/>
        <v>0</v>
      </c>
      <c r="BH192" s="154">
        <f t="shared" si="37"/>
        <v>0</v>
      </c>
      <c r="BI192" s="154">
        <f t="shared" si="38"/>
        <v>0</v>
      </c>
      <c r="BJ192" s="2" t="s">
        <v>78</v>
      </c>
      <c r="BK192" s="154">
        <f t="shared" si="39"/>
        <v>0</v>
      </c>
      <c r="BL192" s="2" t="s">
        <v>191</v>
      </c>
      <c r="BM192" s="153" t="s">
        <v>335</v>
      </c>
    </row>
    <row r="193" spans="2:65" s="16" customFormat="1" ht="21.75" customHeight="1">
      <c r="B193" s="17"/>
      <c r="C193" s="141" t="s">
        <v>336</v>
      </c>
      <c r="D193" s="141" t="s">
        <v>126</v>
      </c>
      <c r="E193" s="142" t="s">
        <v>337</v>
      </c>
      <c r="F193" s="143" t="s">
        <v>338</v>
      </c>
      <c r="G193" s="144" t="s">
        <v>277</v>
      </c>
      <c r="H193" s="166"/>
      <c r="I193" s="146"/>
      <c r="J193" s="147">
        <f t="shared" si="30"/>
        <v>0</v>
      </c>
      <c r="K193" s="148"/>
      <c r="L193" s="17"/>
      <c r="M193" s="149" t="s">
        <v>1</v>
      </c>
      <c r="N193" s="150" t="s">
        <v>38</v>
      </c>
      <c r="P193" s="151">
        <f t="shared" si="31"/>
        <v>0</v>
      </c>
      <c r="Q193" s="151">
        <v>0</v>
      </c>
      <c r="R193" s="151">
        <f t="shared" si="32"/>
        <v>0</v>
      </c>
      <c r="S193" s="151">
        <v>0</v>
      </c>
      <c r="T193" s="152">
        <f t="shared" si="33"/>
        <v>0</v>
      </c>
      <c r="AR193" s="153" t="s">
        <v>191</v>
      </c>
      <c r="AT193" s="153" t="s">
        <v>126</v>
      </c>
      <c r="AU193" s="153" t="s">
        <v>80</v>
      </c>
      <c r="AY193" s="2" t="s">
        <v>123</v>
      </c>
      <c r="BE193" s="154">
        <f t="shared" si="34"/>
        <v>0</v>
      </c>
      <c r="BF193" s="154">
        <f t="shared" si="35"/>
        <v>0</v>
      </c>
      <c r="BG193" s="154">
        <f t="shared" si="36"/>
        <v>0</v>
      </c>
      <c r="BH193" s="154">
        <f t="shared" si="37"/>
        <v>0</v>
      </c>
      <c r="BI193" s="154">
        <f t="shared" si="38"/>
        <v>0</v>
      </c>
      <c r="BJ193" s="2" t="s">
        <v>78</v>
      </c>
      <c r="BK193" s="154">
        <f t="shared" si="39"/>
        <v>0</v>
      </c>
      <c r="BL193" s="2" t="s">
        <v>191</v>
      </c>
      <c r="BM193" s="153" t="s">
        <v>339</v>
      </c>
    </row>
    <row r="194" spans="2:65" s="128" customFormat="1" ht="22.8" customHeight="1">
      <c r="B194" s="129"/>
      <c r="D194" s="130" t="s">
        <v>72</v>
      </c>
      <c r="E194" s="139" t="s">
        <v>340</v>
      </c>
      <c r="F194" s="139" t="s">
        <v>341</v>
      </c>
      <c r="I194" s="132"/>
      <c r="J194" s="140">
        <f>BK194</f>
        <v>0</v>
      </c>
      <c r="L194" s="129"/>
      <c r="M194" s="134"/>
      <c r="P194" s="135">
        <f>SUM(P195:P198)</f>
        <v>0</v>
      </c>
      <c r="R194" s="135">
        <f>SUM(R195:R198)</f>
        <v>0.17399999999999999</v>
      </c>
      <c r="T194" s="136">
        <f>SUM(T195:T198)</f>
        <v>0.96767550000000002</v>
      </c>
      <c r="AR194" s="130" t="s">
        <v>80</v>
      </c>
      <c r="AT194" s="137" t="s">
        <v>72</v>
      </c>
      <c r="AU194" s="137" t="s">
        <v>78</v>
      </c>
      <c r="AY194" s="130" t="s">
        <v>123</v>
      </c>
      <c r="BK194" s="138">
        <f>SUM(BK195:BK198)</f>
        <v>0</v>
      </c>
    </row>
    <row r="195" spans="2:65" s="16" customFormat="1" ht="16.5" customHeight="1">
      <c r="B195" s="17"/>
      <c r="C195" s="141" t="s">
        <v>342</v>
      </c>
      <c r="D195" s="141" t="s">
        <v>126</v>
      </c>
      <c r="E195" s="142" t="s">
        <v>343</v>
      </c>
      <c r="F195" s="143" t="s">
        <v>344</v>
      </c>
      <c r="G195" s="144" t="s">
        <v>134</v>
      </c>
      <c r="H195" s="145">
        <v>57.09</v>
      </c>
      <c r="I195" s="146"/>
      <c r="J195" s="147">
        <f>ROUND(I195*H195,2)</f>
        <v>0</v>
      </c>
      <c r="K195" s="148"/>
      <c r="L195" s="17"/>
      <c r="M195" s="149" t="s">
        <v>1</v>
      </c>
      <c r="N195" s="150" t="s">
        <v>38</v>
      </c>
      <c r="P195" s="151">
        <f>O195*H195</f>
        <v>0</v>
      </c>
      <c r="Q195" s="151">
        <v>0</v>
      </c>
      <c r="R195" s="151">
        <f>Q195*H195</f>
        <v>0</v>
      </c>
      <c r="S195" s="151">
        <v>1.695E-2</v>
      </c>
      <c r="T195" s="152">
        <f>S195*H195</f>
        <v>0.96767550000000002</v>
      </c>
      <c r="AR195" s="153" t="s">
        <v>191</v>
      </c>
      <c r="AT195" s="153" t="s">
        <v>126</v>
      </c>
      <c r="AU195" s="153" t="s">
        <v>80</v>
      </c>
      <c r="AY195" s="2" t="s">
        <v>123</v>
      </c>
      <c r="BE195" s="154">
        <f>IF(N195="základní",J195,0)</f>
        <v>0</v>
      </c>
      <c r="BF195" s="154">
        <f>IF(N195="snížená",J195,0)</f>
        <v>0</v>
      </c>
      <c r="BG195" s="154">
        <f>IF(N195="zákl. přenesená",J195,0)</f>
        <v>0</v>
      </c>
      <c r="BH195" s="154">
        <f>IF(N195="sníž. přenesená",J195,0)</f>
        <v>0</v>
      </c>
      <c r="BI195" s="154">
        <f>IF(N195="nulová",J195,0)</f>
        <v>0</v>
      </c>
      <c r="BJ195" s="2" t="s">
        <v>78</v>
      </c>
      <c r="BK195" s="154">
        <f>ROUND(I195*H195,2)</f>
        <v>0</v>
      </c>
      <c r="BL195" s="2" t="s">
        <v>191</v>
      </c>
      <c r="BM195" s="153" t="s">
        <v>345</v>
      </c>
    </row>
    <row r="196" spans="2:65" s="16" customFormat="1" ht="21.75" customHeight="1">
      <c r="B196" s="17"/>
      <c r="C196" s="141" t="s">
        <v>346</v>
      </c>
      <c r="D196" s="141" t="s">
        <v>126</v>
      </c>
      <c r="E196" s="142" t="s">
        <v>347</v>
      </c>
      <c r="F196" s="143" t="s">
        <v>348</v>
      </c>
      <c r="G196" s="144" t="s">
        <v>129</v>
      </c>
      <c r="H196" s="145">
        <v>10</v>
      </c>
      <c r="I196" s="146"/>
      <c r="J196" s="147">
        <f>ROUND(I196*H196,2)</f>
        <v>0</v>
      </c>
      <c r="K196" s="148"/>
      <c r="L196" s="17"/>
      <c r="M196" s="149" t="s">
        <v>1</v>
      </c>
      <c r="N196" s="150" t="s">
        <v>38</v>
      </c>
      <c r="P196" s="151">
        <f>O196*H196</f>
        <v>0</v>
      </c>
      <c r="Q196" s="151">
        <v>0</v>
      </c>
      <c r="R196" s="151">
        <f>Q196*H196</f>
        <v>0</v>
      </c>
      <c r="S196" s="151">
        <v>0</v>
      </c>
      <c r="T196" s="152">
        <f>S196*H196</f>
        <v>0</v>
      </c>
      <c r="AR196" s="153" t="s">
        <v>191</v>
      </c>
      <c r="AT196" s="153" t="s">
        <v>126</v>
      </c>
      <c r="AU196" s="153" t="s">
        <v>80</v>
      </c>
      <c r="AY196" s="2" t="s">
        <v>123</v>
      </c>
      <c r="BE196" s="154">
        <f>IF(N196="základní",J196,0)</f>
        <v>0</v>
      </c>
      <c r="BF196" s="154">
        <f>IF(N196="snížená",J196,0)</f>
        <v>0</v>
      </c>
      <c r="BG196" s="154">
        <f>IF(N196="zákl. přenesená",J196,0)</f>
        <v>0</v>
      </c>
      <c r="BH196" s="154">
        <f>IF(N196="sníž. přenesená",J196,0)</f>
        <v>0</v>
      </c>
      <c r="BI196" s="154">
        <f>IF(N196="nulová",J196,0)</f>
        <v>0</v>
      </c>
      <c r="BJ196" s="2" t="s">
        <v>78</v>
      </c>
      <c r="BK196" s="154">
        <f>ROUND(I196*H196,2)</f>
        <v>0</v>
      </c>
      <c r="BL196" s="2" t="s">
        <v>191</v>
      </c>
      <c r="BM196" s="153" t="s">
        <v>349</v>
      </c>
    </row>
    <row r="197" spans="2:65" s="16" customFormat="1" ht="21.75" customHeight="1">
      <c r="B197" s="17"/>
      <c r="C197" s="155" t="s">
        <v>350</v>
      </c>
      <c r="D197" s="155" t="s">
        <v>156</v>
      </c>
      <c r="E197" s="156" t="s">
        <v>351</v>
      </c>
      <c r="F197" s="157" t="s">
        <v>352</v>
      </c>
      <c r="G197" s="158" t="s">
        <v>129</v>
      </c>
      <c r="H197" s="159">
        <v>6</v>
      </c>
      <c r="I197" s="160"/>
      <c r="J197" s="161">
        <f>ROUND(I197*H197,2)</f>
        <v>0</v>
      </c>
      <c r="K197" s="162"/>
      <c r="L197" s="163"/>
      <c r="M197" s="164" t="s">
        <v>1</v>
      </c>
      <c r="N197" s="165" t="s">
        <v>38</v>
      </c>
      <c r="P197" s="151">
        <f>O197*H197</f>
        <v>0</v>
      </c>
      <c r="Q197" s="151">
        <v>1.6E-2</v>
      </c>
      <c r="R197" s="151">
        <f>Q197*H197</f>
        <v>9.6000000000000002E-2</v>
      </c>
      <c r="S197" s="151">
        <v>0</v>
      </c>
      <c r="T197" s="152">
        <f>S197*H197</f>
        <v>0</v>
      </c>
      <c r="AR197" s="153" t="s">
        <v>266</v>
      </c>
      <c r="AT197" s="153" t="s">
        <v>156</v>
      </c>
      <c r="AU197" s="153" t="s">
        <v>80</v>
      </c>
      <c r="AY197" s="2" t="s">
        <v>123</v>
      </c>
      <c r="BE197" s="154">
        <f>IF(N197="základní",J197,0)</f>
        <v>0</v>
      </c>
      <c r="BF197" s="154">
        <f>IF(N197="snížená",J197,0)</f>
        <v>0</v>
      </c>
      <c r="BG197" s="154">
        <f>IF(N197="zákl. přenesená",J197,0)</f>
        <v>0</v>
      </c>
      <c r="BH197" s="154">
        <f>IF(N197="sníž. přenesená",J197,0)</f>
        <v>0</v>
      </c>
      <c r="BI197" s="154">
        <f>IF(N197="nulová",J197,0)</f>
        <v>0</v>
      </c>
      <c r="BJ197" s="2" t="s">
        <v>78</v>
      </c>
      <c r="BK197" s="154">
        <f>ROUND(I197*H197,2)</f>
        <v>0</v>
      </c>
      <c r="BL197" s="2" t="s">
        <v>191</v>
      </c>
      <c r="BM197" s="153" t="s">
        <v>353</v>
      </c>
    </row>
    <row r="198" spans="2:65" s="16" customFormat="1" ht="21.75" customHeight="1">
      <c r="B198" s="17"/>
      <c r="C198" s="155" t="s">
        <v>354</v>
      </c>
      <c r="D198" s="155" t="s">
        <v>156</v>
      </c>
      <c r="E198" s="156" t="s">
        <v>355</v>
      </c>
      <c r="F198" s="157" t="s">
        <v>356</v>
      </c>
      <c r="G198" s="158" t="s">
        <v>129</v>
      </c>
      <c r="H198" s="159">
        <v>4</v>
      </c>
      <c r="I198" s="160"/>
      <c r="J198" s="161">
        <f>ROUND(I198*H198,2)</f>
        <v>0</v>
      </c>
      <c r="K198" s="162"/>
      <c r="L198" s="163"/>
      <c r="M198" s="164" t="s">
        <v>1</v>
      </c>
      <c r="N198" s="165" t="s">
        <v>38</v>
      </c>
      <c r="P198" s="151">
        <f>O198*H198</f>
        <v>0</v>
      </c>
      <c r="Q198" s="151">
        <v>1.95E-2</v>
      </c>
      <c r="R198" s="151">
        <f>Q198*H198</f>
        <v>7.8E-2</v>
      </c>
      <c r="S198" s="151">
        <v>0</v>
      </c>
      <c r="T198" s="152">
        <f>S198*H198</f>
        <v>0</v>
      </c>
      <c r="AR198" s="153" t="s">
        <v>266</v>
      </c>
      <c r="AT198" s="153" t="s">
        <v>156</v>
      </c>
      <c r="AU198" s="153" t="s">
        <v>80</v>
      </c>
      <c r="AY198" s="2" t="s">
        <v>123</v>
      </c>
      <c r="BE198" s="154">
        <f>IF(N198="základní",J198,0)</f>
        <v>0</v>
      </c>
      <c r="BF198" s="154">
        <f>IF(N198="snížená",J198,0)</f>
        <v>0</v>
      </c>
      <c r="BG198" s="154">
        <f>IF(N198="zákl. přenesená",J198,0)</f>
        <v>0</v>
      </c>
      <c r="BH198" s="154">
        <f>IF(N198="sníž. přenesená",J198,0)</f>
        <v>0</v>
      </c>
      <c r="BI198" s="154">
        <f>IF(N198="nulová",J198,0)</f>
        <v>0</v>
      </c>
      <c r="BJ198" s="2" t="s">
        <v>78</v>
      </c>
      <c r="BK198" s="154">
        <f>ROUND(I198*H198,2)</f>
        <v>0</v>
      </c>
      <c r="BL198" s="2" t="s">
        <v>191</v>
      </c>
      <c r="BM198" s="153" t="s">
        <v>357</v>
      </c>
    </row>
    <row r="199" spans="2:65" s="128" customFormat="1" ht="22.8" customHeight="1">
      <c r="B199" s="129"/>
      <c r="D199" s="130" t="s">
        <v>72</v>
      </c>
      <c r="E199" s="139" t="s">
        <v>358</v>
      </c>
      <c r="F199" s="139" t="s">
        <v>359</v>
      </c>
      <c r="I199" s="132"/>
      <c r="J199" s="140">
        <f>BK199</f>
        <v>0</v>
      </c>
      <c r="L199" s="129"/>
      <c r="M199" s="134"/>
      <c r="P199" s="135">
        <f>P200</f>
        <v>0</v>
      </c>
      <c r="R199" s="135">
        <f>R200</f>
        <v>0</v>
      </c>
      <c r="T199" s="136">
        <f>T200</f>
        <v>9.4359999999999999E-2</v>
      </c>
      <c r="AR199" s="130" t="s">
        <v>80</v>
      </c>
      <c r="AT199" s="137" t="s">
        <v>72</v>
      </c>
      <c r="AU199" s="137" t="s">
        <v>78</v>
      </c>
      <c r="AY199" s="130" t="s">
        <v>123</v>
      </c>
      <c r="BK199" s="138">
        <f>BK200</f>
        <v>0</v>
      </c>
    </row>
    <row r="200" spans="2:65" s="16" customFormat="1" ht="16.5" customHeight="1">
      <c r="B200" s="17"/>
      <c r="C200" s="141" t="s">
        <v>360</v>
      </c>
      <c r="D200" s="141" t="s">
        <v>126</v>
      </c>
      <c r="E200" s="142" t="s">
        <v>361</v>
      </c>
      <c r="F200" s="143" t="s">
        <v>362</v>
      </c>
      <c r="G200" s="144" t="s">
        <v>134</v>
      </c>
      <c r="H200" s="145">
        <v>23.59</v>
      </c>
      <c r="I200" s="146"/>
      <c r="J200" s="147">
        <f>ROUND(I200*H200,2)</f>
        <v>0</v>
      </c>
      <c r="K200" s="148"/>
      <c r="L200" s="17"/>
      <c r="M200" s="149" t="s">
        <v>1</v>
      </c>
      <c r="N200" s="150" t="s">
        <v>38</v>
      </c>
      <c r="P200" s="151">
        <f>O200*H200</f>
        <v>0</v>
      </c>
      <c r="Q200" s="151">
        <v>0</v>
      </c>
      <c r="R200" s="151">
        <f>Q200*H200</f>
        <v>0</v>
      </c>
      <c r="S200" s="151">
        <v>4.0000000000000001E-3</v>
      </c>
      <c r="T200" s="152">
        <f>S200*H200</f>
        <v>9.4359999999999999E-2</v>
      </c>
      <c r="AR200" s="153" t="s">
        <v>191</v>
      </c>
      <c r="AT200" s="153" t="s">
        <v>126</v>
      </c>
      <c r="AU200" s="153" t="s">
        <v>80</v>
      </c>
      <c r="AY200" s="2" t="s">
        <v>123</v>
      </c>
      <c r="BE200" s="154">
        <f>IF(N200="základní",J200,0)</f>
        <v>0</v>
      </c>
      <c r="BF200" s="154">
        <f>IF(N200="snížená",J200,0)</f>
        <v>0</v>
      </c>
      <c r="BG200" s="154">
        <f>IF(N200="zákl. přenesená",J200,0)</f>
        <v>0</v>
      </c>
      <c r="BH200" s="154">
        <f>IF(N200="sníž. přenesená",J200,0)</f>
        <v>0</v>
      </c>
      <c r="BI200" s="154">
        <f>IF(N200="nulová",J200,0)</f>
        <v>0</v>
      </c>
      <c r="BJ200" s="2" t="s">
        <v>78</v>
      </c>
      <c r="BK200" s="154">
        <f>ROUND(I200*H200,2)</f>
        <v>0</v>
      </c>
      <c r="BL200" s="2" t="s">
        <v>191</v>
      </c>
      <c r="BM200" s="153" t="s">
        <v>363</v>
      </c>
    </row>
    <row r="201" spans="2:65" s="128" customFormat="1" ht="22.8" customHeight="1">
      <c r="B201" s="129"/>
      <c r="D201" s="130" t="s">
        <v>72</v>
      </c>
      <c r="E201" s="139" t="s">
        <v>364</v>
      </c>
      <c r="F201" s="139" t="s">
        <v>365</v>
      </c>
      <c r="I201" s="132"/>
      <c r="J201" s="140">
        <f>BK201</f>
        <v>0</v>
      </c>
      <c r="L201" s="129"/>
      <c r="M201" s="134"/>
      <c r="P201" s="135">
        <f>SUM(P202:P213)</f>
        <v>0</v>
      </c>
      <c r="R201" s="135">
        <f>SUM(R202:R213)</f>
        <v>1.7550998</v>
      </c>
      <c r="T201" s="136">
        <f>SUM(T202:T213)</f>
        <v>4.7573239999999997</v>
      </c>
      <c r="AR201" s="130" t="s">
        <v>80</v>
      </c>
      <c r="AT201" s="137" t="s">
        <v>72</v>
      </c>
      <c r="AU201" s="137" t="s">
        <v>78</v>
      </c>
      <c r="AY201" s="130" t="s">
        <v>123</v>
      </c>
      <c r="BK201" s="138">
        <f>SUM(BK202:BK213)</f>
        <v>0</v>
      </c>
    </row>
    <row r="202" spans="2:65" s="16" customFormat="1" ht="16.5" customHeight="1">
      <c r="B202" s="17"/>
      <c r="C202" s="141" t="s">
        <v>366</v>
      </c>
      <c r="D202" s="141" t="s">
        <v>126</v>
      </c>
      <c r="E202" s="142" t="s">
        <v>367</v>
      </c>
      <c r="F202" s="143" t="s">
        <v>368</v>
      </c>
      <c r="G202" s="144" t="s">
        <v>134</v>
      </c>
      <c r="H202" s="145">
        <v>61.835000000000001</v>
      </c>
      <c r="I202" s="146"/>
      <c r="J202" s="147">
        <f t="shared" ref="J202:J213" si="40">ROUND(I202*H202,2)</f>
        <v>0</v>
      </c>
      <c r="K202" s="148"/>
      <c r="L202" s="17"/>
      <c r="M202" s="149" t="s">
        <v>1</v>
      </c>
      <c r="N202" s="150" t="s">
        <v>38</v>
      </c>
      <c r="P202" s="151">
        <f t="shared" ref="P202:P213" si="41">O202*H202</f>
        <v>0</v>
      </c>
      <c r="Q202" s="151">
        <v>0</v>
      </c>
      <c r="R202" s="151">
        <f t="shared" ref="R202:R213" si="42">Q202*H202</f>
        <v>0</v>
      </c>
      <c r="S202" s="151">
        <v>0</v>
      </c>
      <c r="T202" s="152">
        <f t="shared" ref="T202:T213" si="43">S202*H202</f>
        <v>0</v>
      </c>
      <c r="AR202" s="153" t="s">
        <v>191</v>
      </c>
      <c r="AT202" s="153" t="s">
        <v>126</v>
      </c>
      <c r="AU202" s="153" t="s">
        <v>80</v>
      </c>
      <c r="AY202" s="2" t="s">
        <v>123</v>
      </c>
      <c r="BE202" s="154">
        <f t="shared" ref="BE202:BE213" si="44">IF(N202="základní",J202,0)</f>
        <v>0</v>
      </c>
      <c r="BF202" s="154">
        <f t="shared" ref="BF202:BF213" si="45">IF(N202="snížená",J202,0)</f>
        <v>0</v>
      </c>
      <c r="BG202" s="154">
        <f t="shared" ref="BG202:BG213" si="46">IF(N202="zákl. přenesená",J202,0)</f>
        <v>0</v>
      </c>
      <c r="BH202" s="154">
        <f t="shared" ref="BH202:BH213" si="47">IF(N202="sníž. přenesená",J202,0)</f>
        <v>0</v>
      </c>
      <c r="BI202" s="154">
        <f t="shared" ref="BI202:BI213" si="48">IF(N202="nulová",J202,0)</f>
        <v>0</v>
      </c>
      <c r="BJ202" s="2" t="s">
        <v>78</v>
      </c>
      <c r="BK202" s="154">
        <f t="shared" ref="BK202:BK213" si="49">ROUND(I202*H202,2)</f>
        <v>0</v>
      </c>
      <c r="BL202" s="2" t="s">
        <v>191</v>
      </c>
      <c r="BM202" s="153" t="s">
        <v>369</v>
      </c>
    </row>
    <row r="203" spans="2:65" s="16" customFormat="1" ht="16.5" customHeight="1">
      <c r="B203" s="17"/>
      <c r="C203" s="141" t="s">
        <v>370</v>
      </c>
      <c r="D203" s="141" t="s">
        <v>126</v>
      </c>
      <c r="E203" s="142" t="s">
        <v>371</v>
      </c>
      <c r="F203" s="143" t="s">
        <v>372</v>
      </c>
      <c r="G203" s="144" t="s">
        <v>134</v>
      </c>
      <c r="H203" s="145">
        <v>61.835000000000001</v>
      </c>
      <c r="I203" s="146"/>
      <c r="J203" s="147">
        <f t="shared" si="40"/>
        <v>0</v>
      </c>
      <c r="K203" s="148"/>
      <c r="L203" s="17"/>
      <c r="M203" s="149" t="s">
        <v>1</v>
      </c>
      <c r="N203" s="150" t="s">
        <v>38</v>
      </c>
      <c r="P203" s="151">
        <f t="shared" si="41"/>
        <v>0</v>
      </c>
      <c r="Q203" s="151">
        <v>2.9999999999999997E-4</v>
      </c>
      <c r="R203" s="151">
        <f t="shared" si="42"/>
        <v>1.8550499999999998E-2</v>
      </c>
      <c r="S203" s="151">
        <v>0</v>
      </c>
      <c r="T203" s="152">
        <f t="shared" si="43"/>
        <v>0</v>
      </c>
      <c r="AR203" s="153" t="s">
        <v>191</v>
      </c>
      <c r="AT203" s="153" t="s">
        <v>126</v>
      </c>
      <c r="AU203" s="153" t="s">
        <v>80</v>
      </c>
      <c r="AY203" s="2" t="s">
        <v>123</v>
      </c>
      <c r="BE203" s="154">
        <f t="shared" si="44"/>
        <v>0</v>
      </c>
      <c r="BF203" s="154">
        <f t="shared" si="45"/>
        <v>0</v>
      </c>
      <c r="BG203" s="154">
        <f t="shared" si="46"/>
        <v>0</v>
      </c>
      <c r="BH203" s="154">
        <f t="shared" si="47"/>
        <v>0</v>
      </c>
      <c r="BI203" s="154">
        <f t="shared" si="48"/>
        <v>0</v>
      </c>
      <c r="BJ203" s="2" t="s">
        <v>78</v>
      </c>
      <c r="BK203" s="154">
        <f t="shared" si="49"/>
        <v>0</v>
      </c>
      <c r="BL203" s="2" t="s">
        <v>191</v>
      </c>
      <c r="BM203" s="153" t="s">
        <v>373</v>
      </c>
    </row>
    <row r="204" spans="2:65" s="16" customFormat="1" ht="21.75" customHeight="1">
      <c r="B204" s="17"/>
      <c r="C204" s="141" t="s">
        <v>374</v>
      </c>
      <c r="D204" s="141" t="s">
        <v>126</v>
      </c>
      <c r="E204" s="142" t="s">
        <v>375</v>
      </c>
      <c r="F204" s="143" t="s">
        <v>376</v>
      </c>
      <c r="G204" s="144" t="s">
        <v>326</v>
      </c>
      <c r="H204" s="145">
        <v>31.8</v>
      </c>
      <c r="I204" s="146"/>
      <c r="J204" s="147">
        <f t="shared" si="40"/>
        <v>0</v>
      </c>
      <c r="K204" s="148"/>
      <c r="L204" s="17"/>
      <c r="M204" s="149" t="s">
        <v>1</v>
      </c>
      <c r="N204" s="150" t="s">
        <v>38</v>
      </c>
      <c r="P204" s="151">
        <f t="shared" si="41"/>
        <v>0</v>
      </c>
      <c r="Q204" s="151">
        <v>5.8E-4</v>
      </c>
      <c r="R204" s="151">
        <f t="shared" si="42"/>
        <v>1.8444000000000002E-2</v>
      </c>
      <c r="S204" s="151">
        <v>0</v>
      </c>
      <c r="T204" s="152">
        <f t="shared" si="43"/>
        <v>0</v>
      </c>
      <c r="AR204" s="153" t="s">
        <v>191</v>
      </c>
      <c r="AT204" s="153" t="s">
        <v>126</v>
      </c>
      <c r="AU204" s="153" t="s">
        <v>80</v>
      </c>
      <c r="AY204" s="2" t="s">
        <v>123</v>
      </c>
      <c r="BE204" s="154">
        <f t="shared" si="44"/>
        <v>0</v>
      </c>
      <c r="BF204" s="154">
        <f t="shared" si="45"/>
        <v>0</v>
      </c>
      <c r="BG204" s="154">
        <f t="shared" si="46"/>
        <v>0</v>
      </c>
      <c r="BH204" s="154">
        <f t="shared" si="47"/>
        <v>0</v>
      </c>
      <c r="BI204" s="154">
        <f t="shared" si="48"/>
        <v>0</v>
      </c>
      <c r="BJ204" s="2" t="s">
        <v>78</v>
      </c>
      <c r="BK204" s="154">
        <f t="shared" si="49"/>
        <v>0</v>
      </c>
      <c r="BL204" s="2" t="s">
        <v>191</v>
      </c>
      <c r="BM204" s="153" t="s">
        <v>377</v>
      </c>
    </row>
    <row r="205" spans="2:65" s="16" customFormat="1" ht="16.5" customHeight="1">
      <c r="B205" s="17"/>
      <c r="C205" s="155" t="s">
        <v>378</v>
      </c>
      <c r="D205" s="155" t="s">
        <v>156</v>
      </c>
      <c r="E205" s="156" t="s">
        <v>379</v>
      </c>
      <c r="F205" s="157" t="s">
        <v>380</v>
      </c>
      <c r="G205" s="158" t="s">
        <v>134</v>
      </c>
      <c r="H205" s="159">
        <v>3.339</v>
      </c>
      <c r="I205" s="160"/>
      <c r="J205" s="161">
        <f t="shared" si="40"/>
        <v>0</v>
      </c>
      <c r="K205" s="162"/>
      <c r="L205" s="163"/>
      <c r="M205" s="164" t="s">
        <v>1</v>
      </c>
      <c r="N205" s="165" t="s">
        <v>38</v>
      </c>
      <c r="P205" s="151">
        <f t="shared" si="41"/>
        <v>0</v>
      </c>
      <c r="Q205" s="151">
        <v>1.9199999999999998E-2</v>
      </c>
      <c r="R205" s="151">
        <f t="shared" si="42"/>
        <v>6.4108799999999994E-2</v>
      </c>
      <c r="S205" s="151">
        <v>0</v>
      </c>
      <c r="T205" s="152">
        <f t="shared" si="43"/>
        <v>0</v>
      </c>
      <c r="AR205" s="153" t="s">
        <v>266</v>
      </c>
      <c r="AT205" s="153" t="s">
        <v>156</v>
      </c>
      <c r="AU205" s="153" t="s">
        <v>80</v>
      </c>
      <c r="AY205" s="2" t="s">
        <v>123</v>
      </c>
      <c r="BE205" s="154">
        <f t="shared" si="44"/>
        <v>0</v>
      </c>
      <c r="BF205" s="154">
        <f t="shared" si="45"/>
        <v>0</v>
      </c>
      <c r="BG205" s="154">
        <f t="shared" si="46"/>
        <v>0</v>
      </c>
      <c r="BH205" s="154">
        <f t="shared" si="47"/>
        <v>0</v>
      </c>
      <c r="BI205" s="154">
        <f t="shared" si="48"/>
        <v>0</v>
      </c>
      <c r="BJ205" s="2" t="s">
        <v>78</v>
      </c>
      <c r="BK205" s="154">
        <f t="shared" si="49"/>
        <v>0</v>
      </c>
      <c r="BL205" s="2" t="s">
        <v>191</v>
      </c>
      <c r="BM205" s="153" t="s">
        <v>381</v>
      </c>
    </row>
    <row r="206" spans="2:65" s="16" customFormat="1" ht="21.75" customHeight="1">
      <c r="B206" s="17"/>
      <c r="C206" s="141" t="s">
        <v>382</v>
      </c>
      <c r="D206" s="141" t="s">
        <v>126</v>
      </c>
      <c r="E206" s="142" t="s">
        <v>383</v>
      </c>
      <c r="F206" s="143" t="s">
        <v>384</v>
      </c>
      <c r="G206" s="144" t="s">
        <v>134</v>
      </c>
      <c r="H206" s="145">
        <v>57.2</v>
      </c>
      <c r="I206" s="146"/>
      <c r="J206" s="147">
        <f t="shared" si="40"/>
        <v>0</v>
      </c>
      <c r="K206" s="148"/>
      <c r="L206" s="17"/>
      <c r="M206" s="149" t="s">
        <v>1</v>
      </c>
      <c r="N206" s="150" t="s">
        <v>38</v>
      </c>
      <c r="P206" s="151">
        <f t="shared" si="41"/>
        <v>0</v>
      </c>
      <c r="Q206" s="151">
        <v>0</v>
      </c>
      <c r="R206" s="151">
        <f t="shared" si="42"/>
        <v>0</v>
      </c>
      <c r="S206" s="151">
        <v>8.3169999999999994E-2</v>
      </c>
      <c r="T206" s="152">
        <f t="shared" si="43"/>
        <v>4.7573239999999997</v>
      </c>
      <c r="AR206" s="153" t="s">
        <v>191</v>
      </c>
      <c r="AT206" s="153" t="s">
        <v>126</v>
      </c>
      <c r="AU206" s="153" t="s">
        <v>80</v>
      </c>
      <c r="AY206" s="2" t="s">
        <v>123</v>
      </c>
      <c r="BE206" s="154">
        <f t="shared" si="44"/>
        <v>0</v>
      </c>
      <c r="BF206" s="154">
        <f t="shared" si="45"/>
        <v>0</v>
      </c>
      <c r="BG206" s="154">
        <f t="shared" si="46"/>
        <v>0</v>
      </c>
      <c r="BH206" s="154">
        <f t="shared" si="47"/>
        <v>0</v>
      </c>
      <c r="BI206" s="154">
        <f t="shared" si="48"/>
        <v>0</v>
      </c>
      <c r="BJ206" s="2" t="s">
        <v>78</v>
      </c>
      <c r="BK206" s="154">
        <f t="shared" si="49"/>
        <v>0</v>
      </c>
      <c r="BL206" s="2" t="s">
        <v>191</v>
      </c>
      <c r="BM206" s="153" t="s">
        <v>385</v>
      </c>
    </row>
    <row r="207" spans="2:65" s="16" customFormat="1" ht="21.75" customHeight="1">
      <c r="B207" s="17"/>
      <c r="C207" s="141" t="s">
        <v>386</v>
      </c>
      <c r="D207" s="141" t="s">
        <v>126</v>
      </c>
      <c r="E207" s="142" t="s">
        <v>387</v>
      </c>
      <c r="F207" s="143" t="s">
        <v>388</v>
      </c>
      <c r="G207" s="144" t="s">
        <v>134</v>
      </c>
      <c r="H207" s="145">
        <v>61.835000000000001</v>
      </c>
      <c r="I207" s="146"/>
      <c r="J207" s="147">
        <f t="shared" si="40"/>
        <v>0</v>
      </c>
      <c r="K207" s="148"/>
      <c r="L207" s="17"/>
      <c r="M207" s="149" t="s">
        <v>1</v>
      </c>
      <c r="N207" s="150" t="s">
        <v>38</v>
      </c>
      <c r="P207" s="151">
        <f t="shared" si="41"/>
        <v>0</v>
      </c>
      <c r="Q207" s="151">
        <v>5.8599999999999998E-3</v>
      </c>
      <c r="R207" s="151">
        <f t="shared" si="42"/>
        <v>0.36235309999999998</v>
      </c>
      <c r="S207" s="151">
        <v>0</v>
      </c>
      <c r="T207" s="152">
        <f t="shared" si="43"/>
        <v>0</v>
      </c>
      <c r="AR207" s="153" t="s">
        <v>191</v>
      </c>
      <c r="AT207" s="153" t="s">
        <v>126</v>
      </c>
      <c r="AU207" s="153" t="s">
        <v>80</v>
      </c>
      <c r="AY207" s="2" t="s">
        <v>123</v>
      </c>
      <c r="BE207" s="154">
        <f t="shared" si="44"/>
        <v>0</v>
      </c>
      <c r="BF207" s="154">
        <f t="shared" si="45"/>
        <v>0</v>
      </c>
      <c r="BG207" s="154">
        <f t="shared" si="46"/>
        <v>0</v>
      </c>
      <c r="BH207" s="154">
        <f t="shared" si="47"/>
        <v>0</v>
      </c>
      <c r="BI207" s="154">
        <f t="shared" si="48"/>
        <v>0</v>
      </c>
      <c r="BJ207" s="2" t="s">
        <v>78</v>
      </c>
      <c r="BK207" s="154">
        <f t="shared" si="49"/>
        <v>0</v>
      </c>
      <c r="BL207" s="2" t="s">
        <v>191</v>
      </c>
      <c r="BM207" s="153" t="s">
        <v>389</v>
      </c>
    </row>
    <row r="208" spans="2:65" s="16" customFormat="1" ht="16.5" customHeight="1">
      <c r="B208" s="17"/>
      <c r="C208" s="155" t="s">
        <v>390</v>
      </c>
      <c r="D208" s="155" t="s">
        <v>156</v>
      </c>
      <c r="E208" s="156" t="s">
        <v>391</v>
      </c>
      <c r="F208" s="157" t="s">
        <v>380</v>
      </c>
      <c r="G208" s="158" t="s">
        <v>134</v>
      </c>
      <c r="H208" s="159">
        <v>64.927000000000007</v>
      </c>
      <c r="I208" s="160"/>
      <c r="J208" s="161">
        <f t="shared" si="40"/>
        <v>0</v>
      </c>
      <c r="K208" s="162"/>
      <c r="L208" s="163"/>
      <c r="M208" s="164" t="s">
        <v>1</v>
      </c>
      <c r="N208" s="165" t="s">
        <v>38</v>
      </c>
      <c r="P208" s="151">
        <f t="shared" si="41"/>
        <v>0</v>
      </c>
      <c r="Q208" s="151">
        <v>1.9199999999999998E-2</v>
      </c>
      <c r="R208" s="151">
        <f t="shared" si="42"/>
        <v>1.2465984000000001</v>
      </c>
      <c r="S208" s="151">
        <v>0</v>
      </c>
      <c r="T208" s="152">
        <f t="shared" si="43"/>
        <v>0</v>
      </c>
      <c r="AR208" s="153" t="s">
        <v>266</v>
      </c>
      <c r="AT208" s="153" t="s">
        <v>156</v>
      </c>
      <c r="AU208" s="153" t="s">
        <v>80</v>
      </c>
      <c r="AY208" s="2" t="s">
        <v>123</v>
      </c>
      <c r="BE208" s="154">
        <f t="shared" si="44"/>
        <v>0</v>
      </c>
      <c r="BF208" s="154">
        <f t="shared" si="45"/>
        <v>0</v>
      </c>
      <c r="BG208" s="154">
        <f t="shared" si="46"/>
        <v>0</v>
      </c>
      <c r="BH208" s="154">
        <f t="shared" si="47"/>
        <v>0</v>
      </c>
      <c r="BI208" s="154">
        <f t="shared" si="48"/>
        <v>0</v>
      </c>
      <c r="BJ208" s="2" t="s">
        <v>78</v>
      </c>
      <c r="BK208" s="154">
        <f t="shared" si="49"/>
        <v>0</v>
      </c>
      <c r="BL208" s="2" t="s">
        <v>191</v>
      </c>
      <c r="BM208" s="153" t="s">
        <v>392</v>
      </c>
    </row>
    <row r="209" spans="2:65" s="16" customFormat="1" ht="21.75" customHeight="1">
      <c r="B209" s="17"/>
      <c r="C209" s="141" t="s">
        <v>393</v>
      </c>
      <c r="D209" s="141" t="s">
        <v>126</v>
      </c>
      <c r="E209" s="142" t="s">
        <v>394</v>
      </c>
      <c r="F209" s="143" t="s">
        <v>395</v>
      </c>
      <c r="G209" s="144" t="s">
        <v>134</v>
      </c>
      <c r="H209" s="145">
        <v>61.835000000000001</v>
      </c>
      <c r="I209" s="146"/>
      <c r="J209" s="147">
        <f t="shared" si="40"/>
        <v>0</v>
      </c>
      <c r="K209" s="148"/>
      <c r="L209" s="17"/>
      <c r="M209" s="149" t="s">
        <v>1</v>
      </c>
      <c r="N209" s="150" t="s">
        <v>38</v>
      </c>
      <c r="P209" s="151">
        <f t="shared" si="41"/>
        <v>0</v>
      </c>
      <c r="Q209" s="151">
        <v>0</v>
      </c>
      <c r="R209" s="151">
        <f t="shared" si="42"/>
        <v>0</v>
      </c>
      <c r="S209" s="151">
        <v>0</v>
      </c>
      <c r="T209" s="152">
        <f t="shared" si="43"/>
        <v>0</v>
      </c>
      <c r="AR209" s="153" t="s">
        <v>191</v>
      </c>
      <c r="AT209" s="153" t="s">
        <v>126</v>
      </c>
      <c r="AU209" s="153" t="s">
        <v>80</v>
      </c>
      <c r="AY209" s="2" t="s">
        <v>123</v>
      </c>
      <c r="BE209" s="154">
        <f t="shared" si="44"/>
        <v>0</v>
      </c>
      <c r="BF209" s="154">
        <f t="shared" si="45"/>
        <v>0</v>
      </c>
      <c r="BG209" s="154">
        <f t="shared" si="46"/>
        <v>0</v>
      </c>
      <c r="BH209" s="154">
        <f t="shared" si="47"/>
        <v>0</v>
      </c>
      <c r="BI209" s="154">
        <f t="shared" si="48"/>
        <v>0</v>
      </c>
      <c r="BJ209" s="2" t="s">
        <v>78</v>
      </c>
      <c r="BK209" s="154">
        <f t="shared" si="49"/>
        <v>0</v>
      </c>
      <c r="BL209" s="2" t="s">
        <v>191</v>
      </c>
      <c r="BM209" s="153" t="s">
        <v>396</v>
      </c>
    </row>
    <row r="210" spans="2:65" s="16" customFormat="1" ht="33" customHeight="1">
      <c r="B210" s="17"/>
      <c r="C210" s="141" t="s">
        <v>397</v>
      </c>
      <c r="D210" s="141" t="s">
        <v>126</v>
      </c>
      <c r="E210" s="142" t="s">
        <v>398</v>
      </c>
      <c r="F210" s="143" t="s">
        <v>399</v>
      </c>
      <c r="G210" s="144" t="s">
        <v>134</v>
      </c>
      <c r="H210" s="145">
        <v>61.835000000000001</v>
      </c>
      <c r="I210" s="146"/>
      <c r="J210" s="147">
        <f t="shared" si="40"/>
        <v>0</v>
      </c>
      <c r="K210" s="148"/>
      <c r="L210" s="17"/>
      <c r="M210" s="149" t="s">
        <v>1</v>
      </c>
      <c r="N210" s="150" t="s">
        <v>38</v>
      </c>
      <c r="P210" s="151">
        <f t="shared" si="41"/>
        <v>0</v>
      </c>
      <c r="Q210" s="151">
        <v>0</v>
      </c>
      <c r="R210" s="151">
        <f t="shared" si="42"/>
        <v>0</v>
      </c>
      <c r="S210" s="151">
        <v>0</v>
      </c>
      <c r="T210" s="152">
        <f t="shared" si="43"/>
        <v>0</v>
      </c>
      <c r="AR210" s="153" t="s">
        <v>191</v>
      </c>
      <c r="AT210" s="153" t="s">
        <v>126</v>
      </c>
      <c r="AU210" s="153" t="s">
        <v>80</v>
      </c>
      <c r="AY210" s="2" t="s">
        <v>123</v>
      </c>
      <c r="BE210" s="154">
        <f t="shared" si="44"/>
        <v>0</v>
      </c>
      <c r="BF210" s="154">
        <f t="shared" si="45"/>
        <v>0</v>
      </c>
      <c r="BG210" s="154">
        <f t="shared" si="46"/>
        <v>0</v>
      </c>
      <c r="BH210" s="154">
        <f t="shared" si="47"/>
        <v>0</v>
      </c>
      <c r="BI210" s="154">
        <f t="shared" si="48"/>
        <v>0</v>
      </c>
      <c r="BJ210" s="2" t="s">
        <v>78</v>
      </c>
      <c r="BK210" s="154">
        <f t="shared" si="49"/>
        <v>0</v>
      </c>
      <c r="BL210" s="2" t="s">
        <v>191</v>
      </c>
      <c r="BM210" s="153" t="s">
        <v>400</v>
      </c>
    </row>
    <row r="211" spans="2:65" s="16" customFormat="1" ht="21.75" customHeight="1">
      <c r="B211" s="17"/>
      <c r="C211" s="141" t="s">
        <v>401</v>
      </c>
      <c r="D211" s="141" t="s">
        <v>126</v>
      </c>
      <c r="E211" s="142" t="s">
        <v>402</v>
      </c>
      <c r="F211" s="143" t="s">
        <v>403</v>
      </c>
      <c r="G211" s="144" t="s">
        <v>134</v>
      </c>
      <c r="H211" s="145">
        <v>30.03</v>
      </c>
      <c r="I211" s="146"/>
      <c r="J211" s="147">
        <f t="shared" si="40"/>
        <v>0</v>
      </c>
      <c r="K211" s="148"/>
      <c r="L211" s="17"/>
      <c r="M211" s="149" t="s">
        <v>1</v>
      </c>
      <c r="N211" s="150" t="s">
        <v>38</v>
      </c>
      <c r="P211" s="151">
        <f t="shared" si="41"/>
        <v>0</v>
      </c>
      <c r="Q211" s="151">
        <v>1.5E-3</v>
      </c>
      <c r="R211" s="151">
        <f t="shared" si="42"/>
        <v>4.5045000000000002E-2</v>
      </c>
      <c r="S211" s="151">
        <v>0</v>
      </c>
      <c r="T211" s="152">
        <f t="shared" si="43"/>
        <v>0</v>
      </c>
      <c r="AR211" s="153" t="s">
        <v>191</v>
      </c>
      <c r="AT211" s="153" t="s">
        <v>126</v>
      </c>
      <c r="AU211" s="153" t="s">
        <v>80</v>
      </c>
      <c r="AY211" s="2" t="s">
        <v>123</v>
      </c>
      <c r="BE211" s="154">
        <f t="shared" si="44"/>
        <v>0</v>
      </c>
      <c r="BF211" s="154">
        <f t="shared" si="45"/>
        <v>0</v>
      </c>
      <c r="BG211" s="154">
        <f t="shared" si="46"/>
        <v>0</v>
      </c>
      <c r="BH211" s="154">
        <f t="shared" si="47"/>
        <v>0</v>
      </c>
      <c r="BI211" s="154">
        <f t="shared" si="48"/>
        <v>0</v>
      </c>
      <c r="BJ211" s="2" t="s">
        <v>78</v>
      </c>
      <c r="BK211" s="154">
        <f t="shared" si="49"/>
        <v>0</v>
      </c>
      <c r="BL211" s="2" t="s">
        <v>191</v>
      </c>
      <c r="BM211" s="153" t="s">
        <v>404</v>
      </c>
    </row>
    <row r="212" spans="2:65" s="16" customFormat="1" ht="21.75" customHeight="1">
      <c r="B212" s="17"/>
      <c r="C212" s="141" t="s">
        <v>405</v>
      </c>
      <c r="D212" s="141" t="s">
        <v>126</v>
      </c>
      <c r="E212" s="142" t="s">
        <v>406</v>
      </c>
      <c r="F212" s="143" t="s">
        <v>407</v>
      </c>
      <c r="G212" s="144" t="s">
        <v>277</v>
      </c>
      <c r="H212" s="166"/>
      <c r="I212" s="146"/>
      <c r="J212" s="147">
        <f t="shared" si="40"/>
        <v>0</v>
      </c>
      <c r="K212" s="148"/>
      <c r="L212" s="17"/>
      <c r="M212" s="149" t="s">
        <v>1</v>
      </c>
      <c r="N212" s="150" t="s">
        <v>38</v>
      </c>
      <c r="P212" s="151">
        <f t="shared" si="41"/>
        <v>0</v>
      </c>
      <c r="Q212" s="151">
        <v>0</v>
      </c>
      <c r="R212" s="151">
        <f t="shared" si="42"/>
        <v>0</v>
      </c>
      <c r="S212" s="151">
        <v>0</v>
      </c>
      <c r="T212" s="152">
        <f t="shared" si="43"/>
        <v>0</v>
      </c>
      <c r="AR212" s="153" t="s">
        <v>191</v>
      </c>
      <c r="AT212" s="153" t="s">
        <v>126</v>
      </c>
      <c r="AU212" s="153" t="s">
        <v>80</v>
      </c>
      <c r="AY212" s="2" t="s">
        <v>123</v>
      </c>
      <c r="BE212" s="154">
        <f t="shared" si="44"/>
        <v>0</v>
      </c>
      <c r="BF212" s="154">
        <f t="shared" si="45"/>
        <v>0</v>
      </c>
      <c r="BG212" s="154">
        <f t="shared" si="46"/>
        <v>0</v>
      </c>
      <c r="BH212" s="154">
        <f t="shared" si="47"/>
        <v>0</v>
      </c>
      <c r="BI212" s="154">
        <f t="shared" si="48"/>
        <v>0</v>
      </c>
      <c r="BJ212" s="2" t="s">
        <v>78</v>
      </c>
      <c r="BK212" s="154">
        <f t="shared" si="49"/>
        <v>0</v>
      </c>
      <c r="BL212" s="2" t="s">
        <v>191</v>
      </c>
      <c r="BM212" s="153" t="s">
        <v>408</v>
      </c>
    </row>
    <row r="213" spans="2:65" s="16" customFormat="1" ht="21.75" customHeight="1">
      <c r="B213" s="17"/>
      <c r="C213" s="141" t="s">
        <v>409</v>
      </c>
      <c r="D213" s="141" t="s">
        <v>126</v>
      </c>
      <c r="E213" s="142" t="s">
        <v>410</v>
      </c>
      <c r="F213" s="143" t="s">
        <v>411</v>
      </c>
      <c r="G213" s="144" t="s">
        <v>277</v>
      </c>
      <c r="H213" s="166"/>
      <c r="I213" s="146"/>
      <c r="J213" s="147">
        <f t="shared" si="40"/>
        <v>0</v>
      </c>
      <c r="K213" s="148"/>
      <c r="L213" s="17"/>
      <c r="M213" s="149" t="s">
        <v>1</v>
      </c>
      <c r="N213" s="150" t="s">
        <v>38</v>
      </c>
      <c r="P213" s="151">
        <f t="shared" si="41"/>
        <v>0</v>
      </c>
      <c r="Q213" s="151">
        <v>0</v>
      </c>
      <c r="R213" s="151">
        <f t="shared" si="42"/>
        <v>0</v>
      </c>
      <c r="S213" s="151">
        <v>0</v>
      </c>
      <c r="T213" s="152">
        <f t="shared" si="43"/>
        <v>0</v>
      </c>
      <c r="AR213" s="153" t="s">
        <v>191</v>
      </c>
      <c r="AT213" s="153" t="s">
        <v>126</v>
      </c>
      <c r="AU213" s="153" t="s">
        <v>80</v>
      </c>
      <c r="AY213" s="2" t="s">
        <v>123</v>
      </c>
      <c r="BE213" s="154">
        <f t="shared" si="44"/>
        <v>0</v>
      </c>
      <c r="BF213" s="154">
        <f t="shared" si="45"/>
        <v>0</v>
      </c>
      <c r="BG213" s="154">
        <f t="shared" si="46"/>
        <v>0</v>
      </c>
      <c r="BH213" s="154">
        <f t="shared" si="47"/>
        <v>0</v>
      </c>
      <c r="BI213" s="154">
        <f t="shared" si="48"/>
        <v>0</v>
      </c>
      <c r="BJ213" s="2" t="s">
        <v>78</v>
      </c>
      <c r="BK213" s="154">
        <f t="shared" si="49"/>
        <v>0</v>
      </c>
      <c r="BL213" s="2" t="s">
        <v>191</v>
      </c>
      <c r="BM213" s="153" t="s">
        <v>412</v>
      </c>
    </row>
    <row r="214" spans="2:65" s="128" customFormat="1" ht="22.8" customHeight="1">
      <c r="B214" s="129"/>
      <c r="D214" s="130" t="s">
        <v>72</v>
      </c>
      <c r="E214" s="139" t="s">
        <v>413</v>
      </c>
      <c r="F214" s="139" t="s">
        <v>414</v>
      </c>
      <c r="I214" s="132"/>
      <c r="J214" s="140">
        <f>BK214</f>
        <v>0</v>
      </c>
      <c r="L214" s="129"/>
      <c r="M214" s="134"/>
      <c r="P214" s="135">
        <f>P215</f>
        <v>0</v>
      </c>
      <c r="R214" s="135">
        <f>R215</f>
        <v>0</v>
      </c>
      <c r="T214" s="136">
        <f>T215</f>
        <v>2.6249999999999999E-2</v>
      </c>
      <c r="AR214" s="130" t="s">
        <v>80</v>
      </c>
      <c r="AT214" s="137" t="s">
        <v>72</v>
      </c>
      <c r="AU214" s="137" t="s">
        <v>78</v>
      </c>
      <c r="AY214" s="130" t="s">
        <v>123</v>
      </c>
      <c r="BK214" s="138">
        <f>BK215</f>
        <v>0</v>
      </c>
    </row>
    <row r="215" spans="2:65" s="16" customFormat="1" ht="21.75" customHeight="1">
      <c r="B215" s="17"/>
      <c r="C215" s="141" t="s">
        <v>415</v>
      </c>
      <c r="D215" s="141" t="s">
        <v>126</v>
      </c>
      <c r="E215" s="142" t="s">
        <v>416</v>
      </c>
      <c r="F215" s="143" t="s">
        <v>417</v>
      </c>
      <c r="G215" s="144" t="s">
        <v>134</v>
      </c>
      <c r="H215" s="145">
        <v>8.75</v>
      </c>
      <c r="I215" s="146"/>
      <c r="J215" s="147">
        <f>ROUND(I215*H215,2)</f>
        <v>0</v>
      </c>
      <c r="K215" s="148"/>
      <c r="L215" s="17"/>
      <c r="M215" s="149" t="s">
        <v>1</v>
      </c>
      <c r="N215" s="150" t="s">
        <v>38</v>
      </c>
      <c r="P215" s="151">
        <f>O215*H215</f>
        <v>0</v>
      </c>
      <c r="Q215" s="151">
        <v>0</v>
      </c>
      <c r="R215" s="151">
        <f>Q215*H215</f>
        <v>0</v>
      </c>
      <c r="S215" s="151">
        <v>3.0000000000000001E-3</v>
      </c>
      <c r="T215" s="152">
        <f>S215*H215</f>
        <v>2.6249999999999999E-2</v>
      </c>
      <c r="AR215" s="153" t="s">
        <v>191</v>
      </c>
      <c r="AT215" s="153" t="s">
        <v>126</v>
      </c>
      <c r="AU215" s="153" t="s">
        <v>80</v>
      </c>
      <c r="AY215" s="2" t="s">
        <v>123</v>
      </c>
      <c r="BE215" s="154">
        <f>IF(N215="základní",J215,0)</f>
        <v>0</v>
      </c>
      <c r="BF215" s="154">
        <f>IF(N215="snížená",J215,0)</f>
        <v>0</v>
      </c>
      <c r="BG215" s="154">
        <f>IF(N215="zákl. přenesená",J215,0)</f>
        <v>0</v>
      </c>
      <c r="BH215" s="154">
        <f>IF(N215="sníž. přenesená",J215,0)</f>
        <v>0</v>
      </c>
      <c r="BI215" s="154">
        <f>IF(N215="nulová",J215,0)</f>
        <v>0</v>
      </c>
      <c r="BJ215" s="2" t="s">
        <v>78</v>
      </c>
      <c r="BK215" s="154">
        <f>ROUND(I215*H215,2)</f>
        <v>0</v>
      </c>
      <c r="BL215" s="2" t="s">
        <v>191</v>
      </c>
      <c r="BM215" s="153" t="s">
        <v>418</v>
      </c>
    </row>
    <row r="216" spans="2:65" s="128" customFormat="1" ht="22.8" customHeight="1">
      <c r="B216" s="129"/>
      <c r="D216" s="130" t="s">
        <v>72</v>
      </c>
      <c r="E216" s="139" t="s">
        <v>419</v>
      </c>
      <c r="F216" s="139" t="s">
        <v>420</v>
      </c>
      <c r="I216" s="132"/>
      <c r="J216" s="140">
        <f>BK216</f>
        <v>0</v>
      </c>
      <c r="L216" s="129"/>
      <c r="M216" s="134"/>
      <c r="P216" s="135">
        <f>SUM(P217:P226)</f>
        <v>0</v>
      </c>
      <c r="R216" s="135">
        <f>SUM(R217:R226)</f>
        <v>2.1284640000000001</v>
      </c>
      <c r="T216" s="136">
        <f>SUM(T217:T226)</f>
        <v>9.9470749999999999</v>
      </c>
      <c r="AR216" s="130" t="s">
        <v>80</v>
      </c>
      <c r="AT216" s="137" t="s">
        <v>72</v>
      </c>
      <c r="AU216" s="137" t="s">
        <v>78</v>
      </c>
      <c r="AY216" s="130" t="s">
        <v>123</v>
      </c>
      <c r="BK216" s="138">
        <f>SUM(BK217:BK226)</f>
        <v>0</v>
      </c>
    </row>
    <row r="217" spans="2:65" s="16" customFormat="1" ht="16.5" customHeight="1">
      <c r="B217" s="17"/>
      <c r="C217" s="141" t="s">
        <v>421</v>
      </c>
      <c r="D217" s="141" t="s">
        <v>126</v>
      </c>
      <c r="E217" s="142" t="s">
        <v>422</v>
      </c>
      <c r="F217" s="143" t="s">
        <v>423</v>
      </c>
      <c r="G217" s="144" t="s">
        <v>134</v>
      </c>
      <c r="H217" s="145">
        <v>119.84</v>
      </c>
      <c r="I217" s="146"/>
      <c r="J217" s="147">
        <f t="shared" ref="J217:J226" si="50">ROUND(I217*H217,2)</f>
        <v>0</v>
      </c>
      <c r="K217" s="148"/>
      <c r="L217" s="17"/>
      <c r="M217" s="149" t="s">
        <v>1</v>
      </c>
      <c r="N217" s="150" t="s">
        <v>38</v>
      </c>
      <c r="P217" s="151">
        <f t="shared" ref="P217:P226" si="51">O217*H217</f>
        <v>0</v>
      </c>
      <c r="Q217" s="151">
        <v>0</v>
      </c>
      <c r="R217" s="151">
        <f t="shared" ref="R217:R226" si="52">Q217*H217</f>
        <v>0</v>
      </c>
      <c r="S217" s="151">
        <v>0</v>
      </c>
      <c r="T217" s="152">
        <f t="shared" ref="T217:T226" si="53">S217*H217</f>
        <v>0</v>
      </c>
      <c r="AR217" s="153" t="s">
        <v>191</v>
      </c>
      <c r="AT217" s="153" t="s">
        <v>126</v>
      </c>
      <c r="AU217" s="153" t="s">
        <v>80</v>
      </c>
      <c r="AY217" s="2" t="s">
        <v>123</v>
      </c>
      <c r="BE217" s="154">
        <f t="shared" ref="BE217:BE226" si="54">IF(N217="základní",J217,0)</f>
        <v>0</v>
      </c>
      <c r="BF217" s="154">
        <f t="shared" ref="BF217:BF226" si="55">IF(N217="snížená",J217,0)</f>
        <v>0</v>
      </c>
      <c r="BG217" s="154">
        <f t="shared" ref="BG217:BG226" si="56">IF(N217="zákl. přenesená",J217,0)</f>
        <v>0</v>
      </c>
      <c r="BH217" s="154">
        <f t="shared" ref="BH217:BH226" si="57">IF(N217="sníž. přenesená",J217,0)</f>
        <v>0</v>
      </c>
      <c r="BI217" s="154">
        <f t="shared" ref="BI217:BI226" si="58">IF(N217="nulová",J217,0)</f>
        <v>0</v>
      </c>
      <c r="BJ217" s="2" t="s">
        <v>78</v>
      </c>
      <c r="BK217" s="154">
        <f t="shared" ref="BK217:BK226" si="59">ROUND(I217*H217,2)</f>
        <v>0</v>
      </c>
      <c r="BL217" s="2" t="s">
        <v>191</v>
      </c>
      <c r="BM217" s="153" t="s">
        <v>424</v>
      </c>
    </row>
    <row r="218" spans="2:65" s="16" customFormat="1" ht="16.5" customHeight="1">
      <c r="B218" s="17"/>
      <c r="C218" s="141" t="s">
        <v>425</v>
      </c>
      <c r="D218" s="141" t="s">
        <v>126</v>
      </c>
      <c r="E218" s="142" t="s">
        <v>426</v>
      </c>
      <c r="F218" s="143" t="s">
        <v>427</v>
      </c>
      <c r="G218" s="144" t="s">
        <v>134</v>
      </c>
      <c r="H218" s="145">
        <v>119.84</v>
      </c>
      <c r="I218" s="146"/>
      <c r="J218" s="147">
        <f t="shared" si="50"/>
        <v>0</v>
      </c>
      <c r="K218" s="148"/>
      <c r="L218" s="17"/>
      <c r="M218" s="149" t="s">
        <v>1</v>
      </c>
      <c r="N218" s="150" t="s">
        <v>38</v>
      </c>
      <c r="P218" s="151">
        <f t="shared" si="51"/>
        <v>0</v>
      </c>
      <c r="Q218" s="151">
        <v>2.9999999999999997E-4</v>
      </c>
      <c r="R218" s="151">
        <f t="shared" si="52"/>
        <v>3.5951999999999998E-2</v>
      </c>
      <c r="S218" s="151">
        <v>0</v>
      </c>
      <c r="T218" s="152">
        <f t="shared" si="53"/>
        <v>0</v>
      </c>
      <c r="AR218" s="153" t="s">
        <v>191</v>
      </c>
      <c r="AT218" s="153" t="s">
        <v>126</v>
      </c>
      <c r="AU218" s="153" t="s">
        <v>80</v>
      </c>
      <c r="AY218" s="2" t="s">
        <v>123</v>
      </c>
      <c r="BE218" s="154">
        <f t="shared" si="54"/>
        <v>0</v>
      </c>
      <c r="BF218" s="154">
        <f t="shared" si="55"/>
        <v>0</v>
      </c>
      <c r="BG218" s="154">
        <f t="shared" si="56"/>
        <v>0</v>
      </c>
      <c r="BH218" s="154">
        <f t="shared" si="57"/>
        <v>0</v>
      </c>
      <c r="BI218" s="154">
        <f t="shared" si="58"/>
        <v>0</v>
      </c>
      <c r="BJ218" s="2" t="s">
        <v>78</v>
      </c>
      <c r="BK218" s="154">
        <f t="shared" si="59"/>
        <v>0</v>
      </c>
      <c r="BL218" s="2" t="s">
        <v>191</v>
      </c>
      <c r="BM218" s="153" t="s">
        <v>428</v>
      </c>
    </row>
    <row r="219" spans="2:65" s="16" customFormat="1" ht="21.75" customHeight="1">
      <c r="B219" s="17"/>
      <c r="C219" s="141" t="s">
        <v>429</v>
      </c>
      <c r="D219" s="141" t="s">
        <v>126</v>
      </c>
      <c r="E219" s="142" t="s">
        <v>430</v>
      </c>
      <c r="F219" s="143" t="s">
        <v>431</v>
      </c>
      <c r="G219" s="144" t="s">
        <v>134</v>
      </c>
      <c r="H219" s="145">
        <v>52.8</v>
      </c>
      <c r="I219" s="146"/>
      <c r="J219" s="147">
        <f t="shared" si="50"/>
        <v>0</v>
      </c>
      <c r="K219" s="148"/>
      <c r="L219" s="17"/>
      <c r="M219" s="149" t="s">
        <v>1</v>
      </c>
      <c r="N219" s="150" t="s">
        <v>38</v>
      </c>
      <c r="P219" s="151">
        <f t="shared" si="51"/>
        <v>0</v>
      </c>
      <c r="Q219" s="151">
        <v>1.5E-3</v>
      </c>
      <c r="R219" s="151">
        <f t="shared" si="52"/>
        <v>7.9199999999999993E-2</v>
      </c>
      <c r="S219" s="151">
        <v>0</v>
      </c>
      <c r="T219" s="152">
        <f t="shared" si="53"/>
        <v>0</v>
      </c>
      <c r="AR219" s="153" t="s">
        <v>191</v>
      </c>
      <c r="AT219" s="153" t="s">
        <v>126</v>
      </c>
      <c r="AU219" s="153" t="s">
        <v>80</v>
      </c>
      <c r="AY219" s="2" t="s">
        <v>123</v>
      </c>
      <c r="BE219" s="154">
        <f t="shared" si="54"/>
        <v>0</v>
      </c>
      <c r="BF219" s="154">
        <f t="shared" si="55"/>
        <v>0</v>
      </c>
      <c r="BG219" s="154">
        <f t="shared" si="56"/>
        <v>0</v>
      </c>
      <c r="BH219" s="154">
        <f t="shared" si="57"/>
        <v>0</v>
      </c>
      <c r="BI219" s="154">
        <f t="shared" si="58"/>
        <v>0</v>
      </c>
      <c r="BJ219" s="2" t="s">
        <v>78</v>
      </c>
      <c r="BK219" s="154">
        <f t="shared" si="59"/>
        <v>0</v>
      </c>
      <c r="BL219" s="2" t="s">
        <v>191</v>
      </c>
      <c r="BM219" s="153" t="s">
        <v>432</v>
      </c>
    </row>
    <row r="220" spans="2:65" s="16" customFormat="1" ht="21.75" customHeight="1">
      <c r="B220" s="17"/>
      <c r="C220" s="141" t="s">
        <v>433</v>
      </c>
      <c r="D220" s="141" t="s">
        <v>126</v>
      </c>
      <c r="E220" s="142" t="s">
        <v>434</v>
      </c>
      <c r="F220" s="143" t="s">
        <v>435</v>
      </c>
      <c r="G220" s="144" t="s">
        <v>134</v>
      </c>
      <c r="H220" s="145">
        <v>122.05</v>
      </c>
      <c r="I220" s="146"/>
      <c r="J220" s="147">
        <f t="shared" si="50"/>
        <v>0</v>
      </c>
      <c r="K220" s="148"/>
      <c r="L220" s="17"/>
      <c r="M220" s="149" t="s">
        <v>1</v>
      </c>
      <c r="N220" s="150" t="s">
        <v>38</v>
      </c>
      <c r="P220" s="151">
        <f t="shared" si="51"/>
        <v>0</v>
      </c>
      <c r="Q220" s="151">
        <v>0</v>
      </c>
      <c r="R220" s="151">
        <f t="shared" si="52"/>
        <v>0</v>
      </c>
      <c r="S220" s="151">
        <v>8.1500000000000003E-2</v>
      </c>
      <c r="T220" s="152">
        <f t="shared" si="53"/>
        <v>9.9470749999999999</v>
      </c>
      <c r="AR220" s="153" t="s">
        <v>191</v>
      </c>
      <c r="AT220" s="153" t="s">
        <v>126</v>
      </c>
      <c r="AU220" s="153" t="s">
        <v>80</v>
      </c>
      <c r="AY220" s="2" t="s">
        <v>123</v>
      </c>
      <c r="BE220" s="154">
        <f t="shared" si="54"/>
        <v>0</v>
      </c>
      <c r="BF220" s="154">
        <f t="shared" si="55"/>
        <v>0</v>
      </c>
      <c r="BG220" s="154">
        <f t="shared" si="56"/>
        <v>0</v>
      </c>
      <c r="BH220" s="154">
        <f t="shared" si="57"/>
        <v>0</v>
      </c>
      <c r="BI220" s="154">
        <f t="shared" si="58"/>
        <v>0</v>
      </c>
      <c r="BJ220" s="2" t="s">
        <v>78</v>
      </c>
      <c r="BK220" s="154">
        <f t="shared" si="59"/>
        <v>0</v>
      </c>
      <c r="BL220" s="2" t="s">
        <v>191</v>
      </c>
      <c r="BM220" s="153" t="s">
        <v>436</v>
      </c>
    </row>
    <row r="221" spans="2:65" s="16" customFormat="1" ht="21.75" customHeight="1">
      <c r="B221" s="17"/>
      <c r="C221" s="141" t="s">
        <v>437</v>
      </c>
      <c r="D221" s="141" t="s">
        <v>126</v>
      </c>
      <c r="E221" s="142" t="s">
        <v>438</v>
      </c>
      <c r="F221" s="143" t="s">
        <v>439</v>
      </c>
      <c r="G221" s="144" t="s">
        <v>134</v>
      </c>
      <c r="H221" s="145">
        <v>119.84</v>
      </c>
      <c r="I221" s="146"/>
      <c r="J221" s="147">
        <f t="shared" si="50"/>
        <v>0</v>
      </c>
      <c r="K221" s="148"/>
      <c r="L221" s="17"/>
      <c r="M221" s="149" t="s">
        <v>1</v>
      </c>
      <c r="N221" s="150" t="s">
        <v>38</v>
      </c>
      <c r="P221" s="151">
        <f t="shared" si="51"/>
        <v>0</v>
      </c>
      <c r="Q221" s="151">
        <v>5.0000000000000001E-3</v>
      </c>
      <c r="R221" s="151">
        <f t="shared" si="52"/>
        <v>0.59920000000000007</v>
      </c>
      <c r="S221" s="151">
        <v>0</v>
      </c>
      <c r="T221" s="152">
        <f t="shared" si="53"/>
        <v>0</v>
      </c>
      <c r="AR221" s="153" t="s">
        <v>191</v>
      </c>
      <c r="AT221" s="153" t="s">
        <v>126</v>
      </c>
      <c r="AU221" s="153" t="s">
        <v>80</v>
      </c>
      <c r="AY221" s="2" t="s">
        <v>123</v>
      </c>
      <c r="BE221" s="154">
        <f t="shared" si="54"/>
        <v>0</v>
      </c>
      <c r="BF221" s="154">
        <f t="shared" si="55"/>
        <v>0</v>
      </c>
      <c r="BG221" s="154">
        <f t="shared" si="56"/>
        <v>0</v>
      </c>
      <c r="BH221" s="154">
        <f t="shared" si="57"/>
        <v>0</v>
      </c>
      <c r="BI221" s="154">
        <f t="shared" si="58"/>
        <v>0</v>
      </c>
      <c r="BJ221" s="2" t="s">
        <v>78</v>
      </c>
      <c r="BK221" s="154">
        <f t="shared" si="59"/>
        <v>0</v>
      </c>
      <c r="BL221" s="2" t="s">
        <v>191</v>
      </c>
      <c r="BM221" s="153" t="s">
        <v>440</v>
      </c>
    </row>
    <row r="222" spans="2:65" s="16" customFormat="1" ht="16.5" customHeight="1">
      <c r="B222" s="17"/>
      <c r="C222" s="155" t="s">
        <v>441</v>
      </c>
      <c r="D222" s="155" t="s">
        <v>156</v>
      </c>
      <c r="E222" s="156" t="s">
        <v>442</v>
      </c>
      <c r="F222" s="157" t="s">
        <v>443</v>
      </c>
      <c r="G222" s="158" t="s">
        <v>134</v>
      </c>
      <c r="H222" s="159">
        <v>119.84</v>
      </c>
      <c r="I222" s="160"/>
      <c r="J222" s="161">
        <f t="shared" si="50"/>
        <v>0</v>
      </c>
      <c r="K222" s="162"/>
      <c r="L222" s="163"/>
      <c r="M222" s="164" t="s">
        <v>1</v>
      </c>
      <c r="N222" s="165" t="s">
        <v>38</v>
      </c>
      <c r="P222" s="151">
        <f t="shared" si="51"/>
        <v>0</v>
      </c>
      <c r="Q222" s="151">
        <v>1.18E-2</v>
      </c>
      <c r="R222" s="151">
        <f t="shared" si="52"/>
        <v>1.414112</v>
      </c>
      <c r="S222" s="151">
        <v>0</v>
      </c>
      <c r="T222" s="152">
        <f t="shared" si="53"/>
        <v>0</v>
      </c>
      <c r="AR222" s="153" t="s">
        <v>266</v>
      </c>
      <c r="AT222" s="153" t="s">
        <v>156</v>
      </c>
      <c r="AU222" s="153" t="s">
        <v>80</v>
      </c>
      <c r="AY222" s="2" t="s">
        <v>123</v>
      </c>
      <c r="BE222" s="154">
        <f t="shared" si="54"/>
        <v>0</v>
      </c>
      <c r="BF222" s="154">
        <f t="shared" si="55"/>
        <v>0</v>
      </c>
      <c r="BG222" s="154">
        <f t="shared" si="56"/>
        <v>0</v>
      </c>
      <c r="BH222" s="154">
        <f t="shared" si="57"/>
        <v>0</v>
      </c>
      <c r="BI222" s="154">
        <f t="shared" si="58"/>
        <v>0</v>
      </c>
      <c r="BJ222" s="2" t="s">
        <v>78</v>
      </c>
      <c r="BK222" s="154">
        <f t="shared" si="59"/>
        <v>0</v>
      </c>
      <c r="BL222" s="2" t="s">
        <v>191</v>
      </c>
      <c r="BM222" s="153" t="s">
        <v>444</v>
      </c>
    </row>
    <row r="223" spans="2:65" s="16" customFormat="1" ht="21.75" customHeight="1">
      <c r="B223" s="17"/>
      <c r="C223" s="141" t="s">
        <v>445</v>
      </c>
      <c r="D223" s="141" t="s">
        <v>126</v>
      </c>
      <c r="E223" s="142" t="s">
        <v>446</v>
      </c>
      <c r="F223" s="143" t="s">
        <v>447</v>
      </c>
      <c r="G223" s="144" t="s">
        <v>134</v>
      </c>
      <c r="H223" s="145">
        <v>119.84</v>
      </c>
      <c r="I223" s="146"/>
      <c r="J223" s="147">
        <f t="shared" si="50"/>
        <v>0</v>
      </c>
      <c r="K223" s="148"/>
      <c r="L223" s="17"/>
      <c r="M223" s="149" t="s">
        <v>1</v>
      </c>
      <c r="N223" s="150" t="s">
        <v>38</v>
      </c>
      <c r="P223" s="151">
        <f t="shared" si="51"/>
        <v>0</v>
      </c>
      <c r="Q223" s="151">
        <v>0</v>
      </c>
      <c r="R223" s="151">
        <f t="shared" si="52"/>
        <v>0</v>
      </c>
      <c r="S223" s="151">
        <v>0</v>
      </c>
      <c r="T223" s="152">
        <f t="shared" si="53"/>
        <v>0</v>
      </c>
      <c r="AR223" s="153" t="s">
        <v>191</v>
      </c>
      <c r="AT223" s="153" t="s">
        <v>126</v>
      </c>
      <c r="AU223" s="153" t="s">
        <v>80</v>
      </c>
      <c r="AY223" s="2" t="s">
        <v>123</v>
      </c>
      <c r="BE223" s="154">
        <f t="shared" si="54"/>
        <v>0</v>
      </c>
      <c r="BF223" s="154">
        <f t="shared" si="55"/>
        <v>0</v>
      </c>
      <c r="BG223" s="154">
        <f t="shared" si="56"/>
        <v>0</v>
      </c>
      <c r="BH223" s="154">
        <f t="shared" si="57"/>
        <v>0</v>
      </c>
      <c r="BI223" s="154">
        <f t="shared" si="58"/>
        <v>0</v>
      </c>
      <c r="BJ223" s="2" t="s">
        <v>78</v>
      </c>
      <c r="BK223" s="154">
        <f t="shared" si="59"/>
        <v>0</v>
      </c>
      <c r="BL223" s="2" t="s">
        <v>191</v>
      </c>
      <c r="BM223" s="153" t="s">
        <v>448</v>
      </c>
    </row>
    <row r="224" spans="2:65" s="16" customFormat="1" ht="21.75" customHeight="1">
      <c r="B224" s="17"/>
      <c r="C224" s="141" t="s">
        <v>449</v>
      </c>
      <c r="D224" s="141" t="s">
        <v>126</v>
      </c>
      <c r="E224" s="142" t="s">
        <v>450</v>
      </c>
      <c r="F224" s="143" t="s">
        <v>451</v>
      </c>
      <c r="G224" s="144" t="s">
        <v>134</v>
      </c>
      <c r="H224" s="145">
        <v>119.84</v>
      </c>
      <c r="I224" s="146"/>
      <c r="J224" s="147">
        <f t="shared" si="50"/>
        <v>0</v>
      </c>
      <c r="K224" s="148"/>
      <c r="L224" s="17"/>
      <c r="M224" s="149" t="s">
        <v>1</v>
      </c>
      <c r="N224" s="150" t="s">
        <v>38</v>
      </c>
      <c r="P224" s="151">
        <f t="shared" si="51"/>
        <v>0</v>
      </c>
      <c r="Q224" s="151">
        <v>0</v>
      </c>
      <c r="R224" s="151">
        <f t="shared" si="52"/>
        <v>0</v>
      </c>
      <c r="S224" s="151">
        <v>0</v>
      </c>
      <c r="T224" s="152">
        <f t="shared" si="53"/>
        <v>0</v>
      </c>
      <c r="AR224" s="153" t="s">
        <v>191</v>
      </c>
      <c r="AT224" s="153" t="s">
        <v>126</v>
      </c>
      <c r="AU224" s="153" t="s">
        <v>80</v>
      </c>
      <c r="AY224" s="2" t="s">
        <v>123</v>
      </c>
      <c r="BE224" s="154">
        <f t="shared" si="54"/>
        <v>0</v>
      </c>
      <c r="BF224" s="154">
        <f t="shared" si="55"/>
        <v>0</v>
      </c>
      <c r="BG224" s="154">
        <f t="shared" si="56"/>
        <v>0</v>
      </c>
      <c r="BH224" s="154">
        <f t="shared" si="57"/>
        <v>0</v>
      </c>
      <c r="BI224" s="154">
        <f t="shared" si="58"/>
        <v>0</v>
      </c>
      <c r="BJ224" s="2" t="s">
        <v>78</v>
      </c>
      <c r="BK224" s="154">
        <f t="shared" si="59"/>
        <v>0</v>
      </c>
      <c r="BL224" s="2" t="s">
        <v>191</v>
      </c>
      <c r="BM224" s="153" t="s">
        <v>452</v>
      </c>
    </row>
    <row r="225" spans="2:65" s="16" customFormat="1" ht="21.75" customHeight="1">
      <c r="B225" s="17"/>
      <c r="C225" s="141" t="s">
        <v>453</v>
      </c>
      <c r="D225" s="141" t="s">
        <v>126</v>
      </c>
      <c r="E225" s="142" t="s">
        <v>454</v>
      </c>
      <c r="F225" s="143" t="s">
        <v>455</v>
      </c>
      <c r="G225" s="144" t="s">
        <v>277</v>
      </c>
      <c r="H225" s="166"/>
      <c r="I225" s="146"/>
      <c r="J225" s="147">
        <f t="shared" si="50"/>
        <v>0</v>
      </c>
      <c r="K225" s="148"/>
      <c r="L225" s="17"/>
      <c r="M225" s="149" t="s">
        <v>1</v>
      </c>
      <c r="N225" s="150" t="s">
        <v>38</v>
      </c>
      <c r="P225" s="151">
        <f t="shared" si="51"/>
        <v>0</v>
      </c>
      <c r="Q225" s="151">
        <v>0</v>
      </c>
      <c r="R225" s="151">
        <f t="shared" si="52"/>
        <v>0</v>
      </c>
      <c r="S225" s="151">
        <v>0</v>
      </c>
      <c r="T225" s="152">
        <f t="shared" si="53"/>
        <v>0</v>
      </c>
      <c r="AR225" s="153" t="s">
        <v>191</v>
      </c>
      <c r="AT225" s="153" t="s">
        <v>126</v>
      </c>
      <c r="AU225" s="153" t="s">
        <v>80</v>
      </c>
      <c r="AY225" s="2" t="s">
        <v>123</v>
      </c>
      <c r="BE225" s="154">
        <f t="shared" si="54"/>
        <v>0</v>
      </c>
      <c r="BF225" s="154">
        <f t="shared" si="55"/>
        <v>0</v>
      </c>
      <c r="BG225" s="154">
        <f t="shared" si="56"/>
        <v>0</v>
      </c>
      <c r="BH225" s="154">
        <f t="shared" si="57"/>
        <v>0</v>
      </c>
      <c r="BI225" s="154">
        <f t="shared" si="58"/>
        <v>0</v>
      </c>
      <c r="BJ225" s="2" t="s">
        <v>78</v>
      </c>
      <c r="BK225" s="154">
        <f t="shared" si="59"/>
        <v>0</v>
      </c>
      <c r="BL225" s="2" t="s">
        <v>191</v>
      </c>
      <c r="BM225" s="153" t="s">
        <v>456</v>
      </c>
    </row>
    <row r="226" spans="2:65" s="16" customFormat="1" ht="21.75" customHeight="1">
      <c r="B226" s="17"/>
      <c r="C226" s="141" t="s">
        <v>457</v>
      </c>
      <c r="D226" s="141" t="s">
        <v>126</v>
      </c>
      <c r="E226" s="142" t="s">
        <v>458</v>
      </c>
      <c r="F226" s="143" t="s">
        <v>459</v>
      </c>
      <c r="G226" s="144" t="s">
        <v>277</v>
      </c>
      <c r="H226" s="166"/>
      <c r="I226" s="146"/>
      <c r="J226" s="147">
        <f t="shared" si="50"/>
        <v>0</v>
      </c>
      <c r="K226" s="148"/>
      <c r="L226" s="17"/>
      <c r="M226" s="149" t="s">
        <v>1</v>
      </c>
      <c r="N226" s="150" t="s">
        <v>38</v>
      </c>
      <c r="P226" s="151">
        <f t="shared" si="51"/>
        <v>0</v>
      </c>
      <c r="Q226" s="151">
        <v>0</v>
      </c>
      <c r="R226" s="151">
        <f t="shared" si="52"/>
        <v>0</v>
      </c>
      <c r="S226" s="151">
        <v>0</v>
      </c>
      <c r="T226" s="152">
        <f t="shared" si="53"/>
        <v>0</v>
      </c>
      <c r="AR226" s="153" t="s">
        <v>191</v>
      </c>
      <c r="AT226" s="153" t="s">
        <v>126</v>
      </c>
      <c r="AU226" s="153" t="s">
        <v>80</v>
      </c>
      <c r="AY226" s="2" t="s">
        <v>123</v>
      </c>
      <c r="BE226" s="154">
        <f t="shared" si="54"/>
        <v>0</v>
      </c>
      <c r="BF226" s="154">
        <f t="shared" si="55"/>
        <v>0</v>
      </c>
      <c r="BG226" s="154">
        <f t="shared" si="56"/>
        <v>0</v>
      </c>
      <c r="BH226" s="154">
        <f t="shared" si="57"/>
        <v>0</v>
      </c>
      <c r="BI226" s="154">
        <f t="shared" si="58"/>
        <v>0</v>
      </c>
      <c r="BJ226" s="2" t="s">
        <v>78</v>
      </c>
      <c r="BK226" s="154">
        <f t="shared" si="59"/>
        <v>0</v>
      </c>
      <c r="BL226" s="2" t="s">
        <v>191</v>
      </c>
      <c r="BM226" s="153" t="s">
        <v>460</v>
      </c>
    </row>
    <row r="227" spans="2:65" s="128" customFormat="1" ht="22.8" customHeight="1">
      <c r="B227" s="129"/>
      <c r="D227" s="130" t="s">
        <v>72</v>
      </c>
      <c r="E227" s="139" t="s">
        <v>461</v>
      </c>
      <c r="F227" s="139" t="s">
        <v>462</v>
      </c>
      <c r="I227" s="132"/>
      <c r="J227" s="140">
        <f>BK227</f>
        <v>0</v>
      </c>
      <c r="L227" s="129"/>
      <c r="M227" s="134"/>
      <c r="P227" s="135">
        <f>P228</f>
        <v>0</v>
      </c>
      <c r="R227" s="135">
        <f>R228</f>
        <v>1.2000000000000001E-3</v>
      </c>
      <c r="T227" s="136">
        <f>T228</f>
        <v>0</v>
      </c>
      <c r="AR227" s="130" t="s">
        <v>80</v>
      </c>
      <c r="AT227" s="137" t="s">
        <v>72</v>
      </c>
      <c r="AU227" s="137" t="s">
        <v>78</v>
      </c>
      <c r="AY227" s="130" t="s">
        <v>123</v>
      </c>
      <c r="BK227" s="138">
        <f>BK228</f>
        <v>0</v>
      </c>
    </row>
    <row r="228" spans="2:65" s="16" customFormat="1" ht="16.5" customHeight="1">
      <c r="B228" s="17"/>
      <c r="C228" s="141" t="s">
        <v>463</v>
      </c>
      <c r="D228" s="141" t="s">
        <v>126</v>
      </c>
      <c r="E228" s="142" t="s">
        <v>464</v>
      </c>
      <c r="F228" s="143" t="s">
        <v>465</v>
      </c>
      <c r="G228" s="144" t="s">
        <v>129</v>
      </c>
      <c r="H228" s="145">
        <v>10</v>
      </c>
      <c r="I228" s="146"/>
      <c r="J228" s="147">
        <f>ROUND(I228*H228,2)</f>
        <v>0</v>
      </c>
      <c r="K228" s="148"/>
      <c r="L228" s="17"/>
      <c r="M228" s="149" t="s">
        <v>1</v>
      </c>
      <c r="N228" s="150" t="s">
        <v>38</v>
      </c>
      <c r="P228" s="151">
        <f>O228*H228</f>
        <v>0</v>
      </c>
      <c r="Q228" s="151">
        <v>1.2E-4</v>
      </c>
      <c r="R228" s="151">
        <f>Q228*H228</f>
        <v>1.2000000000000001E-3</v>
      </c>
      <c r="S228" s="151">
        <v>0</v>
      </c>
      <c r="T228" s="152">
        <f>S228*H228</f>
        <v>0</v>
      </c>
      <c r="AR228" s="153" t="s">
        <v>191</v>
      </c>
      <c r="AT228" s="153" t="s">
        <v>126</v>
      </c>
      <c r="AU228" s="153" t="s">
        <v>80</v>
      </c>
      <c r="AY228" s="2" t="s">
        <v>123</v>
      </c>
      <c r="BE228" s="154">
        <f>IF(N228="základní",J228,0)</f>
        <v>0</v>
      </c>
      <c r="BF228" s="154">
        <f>IF(N228="snížená",J228,0)</f>
        <v>0</v>
      </c>
      <c r="BG228" s="154">
        <f>IF(N228="zákl. přenesená",J228,0)</f>
        <v>0</v>
      </c>
      <c r="BH228" s="154">
        <f>IF(N228="sníž. přenesená",J228,0)</f>
        <v>0</v>
      </c>
      <c r="BI228" s="154">
        <f>IF(N228="nulová",J228,0)</f>
        <v>0</v>
      </c>
      <c r="BJ228" s="2" t="s">
        <v>78</v>
      </c>
      <c r="BK228" s="154">
        <f>ROUND(I228*H228,2)</f>
        <v>0</v>
      </c>
      <c r="BL228" s="2" t="s">
        <v>191</v>
      </c>
      <c r="BM228" s="153" t="s">
        <v>466</v>
      </c>
    </row>
    <row r="229" spans="2:65" s="128" customFormat="1" ht="22.8" customHeight="1">
      <c r="B229" s="129"/>
      <c r="D229" s="130" t="s">
        <v>72</v>
      </c>
      <c r="E229" s="139" t="s">
        <v>467</v>
      </c>
      <c r="F229" s="139" t="s">
        <v>468</v>
      </c>
      <c r="I229" s="132"/>
      <c r="J229" s="140">
        <f>BK229</f>
        <v>0</v>
      </c>
      <c r="L229" s="129"/>
      <c r="M229" s="134"/>
      <c r="P229" s="135">
        <f>SUM(P230:P232)</f>
        <v>0</v>
      </c>
      <c r="R229" s="135">
        <f>SUM(R230:R232)</f>
        <v>6.7010479999999997E-2</v>
      </c>
      <c r="T229" s="136">
        <f>SUM(T230:T232)</f>
        <v>0</v>
      </c>
      <c r="AR229" s="130" t="s">
        <v>80</v>
      </c>
      <c r="AT229" s="137" t="s">
        <v>72</v>
      </c>
      <c r="AU229" s="137" t="s">
        <v>78</v>
      </c>
      <c r="AY229" s="130" t="s">
        <v>123</v>
      </c>
      <c r="BK229" s="138">
        <f>SUM(BK230:BK232)</f>
        <v>0</v>
      </c>
    </row>
    <row r="230" spans="2:65" s="16" customFormat="1" ht="21.75" customHeight="1">
      <c r="B230" s="17"/>
      <c r="C230" s="141" t="s">
        <v>469</v>
      </c>
      <c r="D230" s="141" t="s">
        <v>126</v>
      </c>
      <c r="E230" s="142" t="s">
        <v>470</v>
      </c>
      <c r="F230" s="143" t="s">
        <v>471</v>
      </c>
      <c r="G230" s="144" t="s">
        <v>134</v>
      </c>
      <c r="H230" s="145">
        <v>126.416</v>
      </c>
      <c r="I230" s="146"/>
      <c r="J230" s="147">
        <f>ROUND(I230*H230,2)</f>
        <v>0</v>
      </c>
      <c r="K230" s="148"/>
      <c r="L230" s="17"/>
      <c r="M230" s="149" t="s">
        <v>1</v>
      </c>
      <c r="N230" s="150" t="s">
        <v>38</v>
      </c>
      <c r="P230" s="151">
        <f>O230*H230</f>
        <v>0</v>
      </c>
      <c r="Q230" s="151">
        <v>2.0000000000000001E-4</v>
      </c>
      <c r="R230" s="151">
        <f>Q230*H230</f>
        <v>2.5283200000000002E-2</v>
      </c>
      <c r="S230" s="151">
        <v>0</v>
      </c>
      <c r="T230" s="152">
        <f>S230*H230</f>
        <v>0</v>
      </c>
      <c r="AR230" s="153" t="s">
        <v>191</v>
      </c>
      <c r="AT230" s="153" t="s">
        <v>126</v>
      </c>
      <c r="AU230" s="153" t="s">
        <v>80</v>
      </c>
      <c r="AY230" s="2" t="s">
        <v>123</v>
      </c>
      <c r="BE230" s="154">
        <f>IF(N230="základní",J230,0)</f>
        <v>0</v>
      </c>
      <c r="BF230" s="154">
        <f>IF(N230="snížená",J230,0)</f>
        <v>0</v>
      </c>
      <c r="BG230" s="154">
        <f>IF(N230="zákl. přenesená",J230,0)</f>
        <v>0</v>
      </c>
      <c r="BH230" s="154">
        <f>IF(N230="sníž. přenesená",J230,0)</f>
        <v>0</v>
      </c>
      <c r="BI230" s="154">
        <f>IF(N230="nulová",J230,0)</f>
        <v>0</v>
      </c>
      <c r="BJ230" s="2" t="s">
        <v>78</v>
      </c>
      <c r="BK230" s="154">
        <f>ROUND(I230*H230,2)</f>
        <v>0</v>
      </c>
      <c r="BL230" s="2" t="s">
        <v>191</v>
      </c>
      <c r="BM230" s="153" t="s">
        <v>472</v>
      </c>
    </row>
    <row r="231" spans="2:65" s="16" customFormat="1" ht="16.5" customHeight="1">
      <c r="B231" s="17"/>
      <c r="C231" s="141" t="s">
        <v>473</v>
      </c>
      <c r="D231" s="141" t="s">
        <v>126</v>
      </c>
      <c r="E231" s="142" t="s">
        <v>474</v>
      </c>
      <c r="F231" s="143" t="s">
        <v>475</v>
      </c>
      <c r="G231" s="144" t="s">
        <v>218</v>
      </c>
      <c r="H231" s="145">
        <v>1</v>
      </c>
      <c r="I231" s="146"/>
      <c r="J231" s="147">
        <f>ROUND(I231*H231,2)</f>
        <v>0</v>
      </c>
      <c r="K231" s="148"/>
      <c r="L231" s="17"/>
      <c r="M231" s="149" t="s">
        <v>1</v>
      </c>
      <c r="N231" s="150" t="s">
        <v>38</v>
      </c>
      <c r="P231" s="151">
        <f>O231*H231</f>
        <v>0</v>
      </c>
      <c r="Q231" s="151">
        <v>1.0000000000000001E-5</v>
      </c>
      <c r="R231" s="151">
        <f>Q231*H231</f>
        <v>1.0000000000000001E-5</v>
      </c>
      <c r="S231" s="151">
        <v>0</v>
      </c>
      <c r="T231" s="152">
        <f>S231*H231</f>
        <v>0</v>
      </c>
      <c r="AR231" s="153" t="s">
        <v>191</v>
      </c>
      <c r="AT231" s="153" t="s">
        <v>126</v>
      </c>
      <c r="AU231" s="153" t="s">
        <v>80</v>
      </c>
      <c r="AY231" s="2" t="s">
        <v>123</v>
      </c>
      <c r="BE231" s="154">
        <f>IF(N231="základní",J231,0)</f>
        <v>0</v>
      </c>
      <c r="BF231" s="154">
        <f>IF(N231="snížená",J231,0)</f>
        <v>0</v>
      </c>
      <c r="BG231" s="154">
        <f>IF(N231="zákl. přenesená",J231,0)</f>
        <v>0</v>
      </c>
      <c r="BH231" s="154">
        <f>IF(N231="sníž. přenesená",J231,0)</f>
        <v>0</v>
      </c>
      <c r="BI231" s="154">
        <f>IF(N231="nulová",J231,0)</f>
        <v>0</v>
      </c>
      <c r="BJ231" s="2" t="s">
        <v>78</v>
      </c>
      <c r="BK231" s="154">
        <f>ROUND(I231*H231,2)</f>
        <v>0</v>
      </c>
      <c r="BL231" s="2" t="s">
        <v>191</v>
      </c>
      <c r="BM231" s="153" t="s">
        <v>476</v>
      </c>
    </row>
    <row r="232" spans="2:65" s="16" customFormat="1" ht="21.75" customHeight="1">
      <c r="B232" s="17"/>
      <c r="C232" s="141" t="s">
        <v>477</v>
      </c>
      <c r="D232" s="141" t="s">
        <v>126</v>
      </c>
      <c r="E232" s="142" t="s">
        <v>478</v>
      </c>
      <c r="F232" s="143" t="s">
        <v>479</v>
      </c>
      <c r="G232" s="144" t="s">
        <v>134</v>
      </c>
      <c r="H232" s="145">
        <v>126.416</v>
      </c>
      <c r="I232" s="146"/>
      <c r="J232" s="147">
        <f>ROUND(I232*H232,2)</f>
        <v>0</v>
      </c>
      <c r="K232" s="148"/>
      <c r="L232" s="17"/>
      <c r="M232" s="149" t="s">
        <v>1</v>
      </c>
      <c r="N232" s="150" t="s">
        <v>38</v>
      </c>
      <c r="P232" s="151">
        <f>O232*H232</f>
        <v>0</v>
      </c>
      <c r="Q232" s="151">
        <v>3.3E-4</v>
      </c>
      <c r="R232" s="151">
        <f>Q232*H232</f>
        <v>4.1717279999999995E-2</v>
      </c>
      <c r="S232" s="151">
        <v>0</v>
      </c>
      <c r="T232" s="152">
        <f>S232*H232</f>
        <v>0</v>
      </c>
      <c r="AR232" s="153" t="s">
        <v>191</v>
      </c>
      <c r="AT232" s="153" t="s">
        <v>126</v>
      </c>
      <c r="AU232" s="153" t="s">
        <v>80</v>
      </c>
      <c r="AY232" s="2" t="s">
        <v>123</v>
      </c>
      <c r="BE232" s="154">
        <f>IF(N232="základní",J232,0)</f>
        <v>0</v>
      </c>
      <c r="BF232" s="154">
        <f>IF(N232="snížená",J232,0)</f>
        <v>0</v>
      </c>
      <c r="BG232" s="154">
        <f>IF(N232="zákl. přenesená",J232,0)</f>
        <v>0</v>
      </c>
      <c r="BH232" s="154">
        <f>IF(N232="sníž. přenesená",J232,0)</f>
        <v>0</v>
      </c>
      <c r="BI232" s="154">
        <f>IF(N232="nulová",J232,0)</f>
        <v>0</v>
      </c>
      <c r="BJ232" s="2" t="s">
        <v>78</v>
      </c>
      <c r="BK232" s="154">
        <f>ROUND(I232*H232,2)</f>
        <v>0</v>
      </c>
      <c r="BL232" s="2" t="s">
        <v>191</v>
      </c>
      <c r="BM232" s="153" t="s">
        <v>480</v>
      </c>
    </row>
    <row r="233" spans="2:65" s="128" customFormat="1" ht="25.95" customHeight="1">
      <c r="B233" s="129"/>
      <c r="D233" s="130" t="s">
        <v>72</v>
      </c>
      <c r="E233" s="131" t="s">
        <v>156</v>
      </c>
      <c r="F233" s="131" t="s">
        <v>481</v>
      </c>
      <c r="I233" s="132"/>
      <c r="J233" s="133">
        <f>BK233</f>
        <v>0</v>
      </c>
      <c r="L233" s="129"/>
      <c r="M233" s="134"/>
      <c r="P233" s="135">
        <f>P234</f>
        <v>0</v>
      </c>
      <c r="R233" s="135">
        <f>R234</f>
        <v>0</v>
      </c>
      <c r="T233" s="136">
        <f>T234</f>
        <v>0</v>
      </c>
      <c r="AR233" s="130" t="s">
        <v>124</v>
      </c>
      <c r="AT233" s="137" t="s">
        <v>72</v>
      </c>
      <c r="AU233" s="137" t="s">
        <v>73</v>
      </c>
      <c r="AY233" s="130" t="s">
        <v>123</v>
      </c>
      <c r="BK233" s="138">
        <f>BK234</f>
        <v>0</v>
      </c>
    </row>
    <row r="234" spans="2:65" s="128" customFormat="1" ht="22.8" customHeight="1">
      <c r="B234" s="129"/>
      <c r="D234" s="130" t="s">
        <v>72</v>
      </c>
      <c r="E234" s="139" t="s">
        <v>482</v>
      </c>
      <c r="F234" s="139" t="s">
        <v>483</v>
      </c>
      <c r="I234" s="132"/>
      <c r="J234" s="140">
        <f>BK234</f>
        <v>0</v>
      </c>
      <c r="L234" s="129"/>
      <c r="M234" s="134"/>
      <c r="P234" s="135">
        <f>SUM(P235:P237)</f>
        <v>0</v>
      </c>
      <c r="R234" s="135">
        <f>SUM(R235:R237)</f>
        <v>0</v>
      </c>
      <c r="T234" s="136">
        <f>SUM(T235:T237)</f>
        <v>0</v>
      </c>
      <c r="AR234" s="130" t="s">
        <v>124</v>
      </c>
      <c r="AT234" s="137" t="s">
        <v>72</v>
      </c>
      <c r="AU234" s="137" t="s">
        <v>78</v>
      </c>
      <c r="AY234" s="130" t="s">
        <v>123</v>
      </c>
      <c r="BK234" s="138">
        <f>SUM(BK235:BK237)</f>
        <v>0</v>
      </c>
    </row>
    <row r="235" spans="2:65" s="16" customFormat="1" ht="33" customHeight="1">
      <c r="B235" s="17"/>
      <c r="C235" s="141" t="s">
        <v>484</v>
      </c>
      <c r="D235" s="141" t="s">
        <v>126</v>
      </c>
      <c r="E235" s="142" t="s">
        <v>485</v>
      </c>
      <c r="F235" s="143" t="s">
        <v>486</v>
      </c>
      <c r="G235" s="144" t="s">
        <v>218</v>
      </c>
      <c r="H235" s="145">
        <v>1</v>
      </c>
      <c r="I235" s="146"/>
      <c r="J235" s="147">
        <f>ROUND(I235*H235,2)</f>
        <v>0</v>
      </c>
      <c r="K235" s="148"/>
      <c r="L235" s="17"/>
      <c r="M235" s="149" t="s">
        <v>1</v>
      </c>
      <c r="N235" s="150" t="s">
        <v>38</v>
      </c>
      <c r="P235" s="151">
        <f>O235*H235</f>
        <v>0</v>
      </c>
      <c r="Q235" s="151">
        <v>0</v>
      </c>
      <c r="R235" s="151">
        <f>Q235*H235</f>
        <v>0</v>
      </c>
      <c r="S235" s="151">
        <v>0</v>
      </c>
      <c r="T235" s="152">
        <f>S235*H235</f>
        <v>0</v>
      </c>
      <c r="AR235" s="153" t="s">
        <v>405</v>
      </c>
      <c r="AT235" s="153" t="s">
        <v>126</v>
      </c>
      <c r="AU235" s="153" t="s">
        <v>80</v>
      </c>
      <c r="AY235" s="2" t="s">
        <v>123</v>
      </c>
      <c r="BE235" s="154">
        <f>IF(N235="základní",J235,0)</f>
        <v>0</v>
      </c>
      <c r="BF235" s="154">
        <f>IF(N235="snížená",J235,0)</f>
        <v>0</v>
      </c>
      <c r="BG235" s="154">
        <f>IF(N235="zákl. přenesená",J235,0)</f>
        <v>0</v>
      </c>
      <c r="BH235" s="154">
        <f>IF(N235="sníž. přenesená",J235,0)</f>
        <v>0</v>
      </c>
      <c r="BI235" s="154">
        <f>IF(N235="nulová",J235,0)</f>
        <v>0</v>
      </c>
      <c r="BJ235" s="2" t="s">
        <v>78</v>
      </c>
      <c r="BK235" s="154">
        <f>ROUND(I235*H235,2)</f>
        <v>0</v>
      </c>
      <c r="BL235" s="2" t="s">
        <v>405</v>
      </c>
      <c r="BM235" s="153" t="s">
        <v>487</v>
      </c>
    </row>
    <row r="236" spans="2:65" s="16" customFormat="1" ht="16.5" customHeight="1">
      <c r="B236" s="17"/>
      <c r="C236" s="141" t="s">
        <v>488</v>
      </c>
      <c r="D236" s="141" t="s">
        <v>126</v>
      </c>
      <c r="E236" s="142" t="s">
        <v>489</v>
      </c>
      <c r="F236" s="143" t="s">
        <v>490</v>
      </c>
      <c r="G236" s="144" t="s">
        <v>129</v>
      </c>
      <c r="H236" s="145">
        <v>0</v>
      </c>
      <c r="I236" s="146"/>
      <c r="J236" s="147">
        <f>ROUND(I236*H236,2)</f>
        <v>0</v>
      </c>
      <c r="K236" s="148"/>
      <c r="L236" s="17"/>
      <c r="M236" s="149" t="s">
        <v>1</v>
      </c>
      <c r="N236" s="150" t="s">
        <v>38</v>
      </c>
      <c r="P236" s="151">
        <f>O236*H236</f>
        <v>0</v>
      </c>
      <c r="Q236" s="151">
        <v>0</v>
      </c>
      <c r="R236" s="151">
        <f>Q236*H236</f>
        <v>0</v>
      </c>
      <c r="S236" s="151">
        <v>0</v>
      </c>
      <c r="T236" s="152">
        <f>S236*H236</f>
        <v>0</v>
      </c>
      <c r="AR236" s="153" t="s">
        <v>405</v>
      </c>
      <c r="AT236" s="153" t="s">
        <v>126</v>
      </c>
      <c r="AU236" s="153" t="s">
        <v>80</v>
      </c>
      <c r="AY236" s="2" t="s">
        <v>123</v>
      </c>
      <c r="BE236" s="154">
        <f>IF(N236="základní",J236,0)</f>
        <v>0</v>
      </c>
      <c r="BF236" s="154">
        <f>IF(N236="snížená",J236,0)</f>
        <v>0</v>
      </c>
      <c r="BG236" s="154">
        <f>IF(N236="zákl. přenesená",J236,0)</f>
        <v>0</v>
      </c>
      <c r="BH236" s="154">
        <f>IF(N236="sníž. přenesená",J236,0)</f>
        <v>0</v>
      </c>
      <c r="BI236" s="154">
        <f>IF(N236="nulová",J236,0)</f>
        <v>0</v>
      </c>
      <c r="BJ236" s="2" t="s">
        <v>78</v>
      </c>
      <c r="BK236" s="154">
        <f>ROUND(I236*H236,2)</f>
        <v>0</v>
      </c>
      <c r="BL236" s="2" t="s">
        <v>405</v>
      </c>
      <c r="BM236" s="153" t="s">
        <v>491</v>
      </c>
    </row>
    <row r="237" spans="2:65" s="16" customFormat="1" ht="16.5" customHeight="1">
      <c r="B237" s="17"/>
      <c r="C237" s="141" t="s">
        <v>492</v>
      </c>
      <c r="D237" s="141" t="s">
        <v>126</v>
      </c>
      <c r="E237" s="142" t="s">
        <v>493</v>
      </c>
      <c r="F237" s="143" t="s">
        <v>494</v>
      </c>
      <c r="G237" s="144" t="s">
        <v>218</v>
      </c>
      <c r="H237" s="145">
        <v>0</v>
      </c>
      <c r="I237" s="146"/>
      <c r="J237" s="147">
        <f>ROUND(I237*H237,2)</f>
        <v>0</v>
      </c>
      <c r="K237" s="148"/>
      <c r="L237" s="17"/>
      <c r="M237" s="167" t="s">
        <v>1</v>
      </c>
      <c r="N237" s="168" t="s">
        <v>38</v>
      </c>
      <c r="O237" s="169"/>
      <c r="P237" s="170">
        <f>O237*H237</f>
        <v>0</v>
      </c>
      <c r="Q237" s="170">
        <v>0</v>
      </c>
      <c r="R237" s="170">
        <f>Q237*H237</f>
        <v>0</v>
      </c>
      <c r="S237" s="170">
        <v>0</v>
      </c>
      <c r="T237" s="171">
        <f>S237*H237</f>
        <v>0</v>
      </c>
      <c r="AR237" s="153" t="s">
        <v>405</v>
      </c>
      <c r="AT237" s="153" t="s">
        <v>126</v>
      </c>
      <c r="AU237" s="153" t="s">
        <v>80</v>
      </c>
      <c r="AY237" s="2" t="s">
        <v>123</v>
      </c>
      <c r="BE237" s="154">
        <f>IF(N237="základní",J237,0)</f>
        <v>0</v>
      </c>
      <c r="BF237" s="154">
        <f>IF(N237="snížená",J237,0)</f>
        <v>0</v>
      </c>
      <c r="BG237" s="154">
        <f>IF(N237="zákl. přenesená",J237,0)</f>
        <v>0</v>
      </c>
      <c r="BH237" s="154">
        <f>IF(N237="sníž. přenesená",J237,0)</f>
        <v>0</v>
      </c>
      <c r="BI237" s="154">
        <f>IF(N237="nulová",J237,0)</f>
        <v>0</v>
      </c>
      <c r="BJ237" s="2" t="s">
        <v>78</v>
      </c>
      <c r="BK237" s="154">
        <f>ROUND(I237*H237,2)</f>
        <v>0</v>
      </c>
      <c r="BL237" s="2" t="s">
        <v>405</v>
      </c>
      <c r="BM237" s="153" t="s">
        <v>495</v>
      </c>
    </row>
    <row r="238" spans="2:65" s="16" customFormat="1" ht="6.9" customHeight="1">
      <c r="B238" s="29"/>
      <c r="C238" s="30"/>
      <c r="D238" s="30"/>
      <c r="E238" s="30"/>
      <c r="F238" s="30"/>
      <c r="G238" s="30"/>
      <c r="H238" s="30"/>
      <c r="I238" s="98"/>
      <c r="J238" s="30"/>
      <c r="K238" s="30"/>
      <c r="L238" s="17"/>
    </row>
  </sheetData>
  <mergeCells count="6">
    <mergeCell ref="E125:H125"/>
    <mergeCell ref="L2:V2"/>
    <mergeCell ref="E7:H7"/>
    <mergeCell ref="E16:H16"/>
    <mergeCell ref="E25:H25"/>
    <mergeCell ref="E85:H8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Wojnarová</dc:creator>
  <cp:lastModifiedBy>Eva Wojnarová</cp:lastModifiedBy>
  <dcterms:created xsi:type="dcterms:W3CDTF">2020-06-30T12:17:46Z</dcterms:created>
  <dcterms:modified xsi:type="dcterms:W3CDTF">2020-06-30T12:28:59Z</dcterms:modified>
</cp:coreProperties>
</file>